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<sst xmlns="http://schemas.openxmlformats.org/spreadsheetml/2006/main" count="1191" uniqueCount="558">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</sst>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376104.1299205649</c:v>
                </c:pt>
                <c:pt idx="1">
                  <c:v>401447.9453774239</c:v>
                </c:pt>
                <c:pt idx="2">
                  <c:v>426053.5914520444</c:v>
                </c:pt>
                <c:pt idx="3">
                  <c:v>449942.56822352053</c:v>
                </c:pt>
                <c:pt idx="4">
                  <c:v>473135.74955505074</c:v>
                </c:pt>
                <c:pt idx="5">
                  <c:v>495653.4013332355</c:v>
                </c:pt>
                <c:pt idx="6">
                  <c:v>517515.1991761334</c:v>
                </c:pt>
                <c:pt idx="7">
                  <c:v>538740.2456255485</c:v>
                </c:pt>
                <c:pt idx="8">
                  <c:v>559347.0868385732</c:v>
                </c:pt>
                <c:pt idx="9">
                  <c:v>579353.728792966</c:v>
                </c:pt>
                <c:pt idx="10">
                  <c:v>598777.6530205319</c:v>
                </c:pt>
                <c:pt idx="11">
                  <c:v>617635.8318822462</c:v>
                </c:pt>
                <c:pt idx="12">
                  <c:v>711972.960508712</c:v>
                </c:pt>
                <c:pt idx="13">
                  <c:v>729748.6027574767</c:v>
                </c:pt>
                <c:pt idx="14">
                  <c:v>747006.5078533648</c:v>
                </c:pt>
                <c:pt idx="15">
                  <c:v>763761.7555192753</c:v>
                </c:pt>
                <c:pt idx="16">
                  <c:v>780028.9862628779</c:v>
                </c:pt>
                <c:pt idx="17">
                  <c:v>795822.4141692882</c:v>
                </c:pt>
                <c:pt idx="18">
                  <c:v>811155.8393211429</c:v>
                </c:pt>
                <c:pt idx="19">
                  <c:v>826042.6598569241</c:v>
                </c:pt>
                <c:pt idx="20">
                  <c:v>840495.8836780707</c:v>
                </c:pt>
                <c:pt idx="21">
                  <c:v>854528.1398151066</c:v>
                </c:pt>
                <c:pt idx="22">
                  <c:v>868151.6894627141</c:v>
                </c:pt>
                <c:pt idx="23">
                  <c:v>881378.4366934011</c:v>
                </c:pt>
                <c:pt idx="24">
                  <c:v>894219.9388591164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112301.81303570313</c:v>
                </c:pt>
                <c:pt idx="1">
                  <c:v>138808.42763347307</c:v>
                </c:pt>
                <c:pt idx="2">
                  <c:v>164543.00491286148</c:v>
                </c:pt>
                <c:pt idx="3">
                  <c:v>189528.03139770447</c:v>
                </c:pt>
                <c:pt idx="4">
                  <c:v>213785.33866454236</c:v>
                </c:pt>
                <c:pt idx="5">
                  <c:v>237336.12241875398</c:v>
                </c:pt>
                <c:pt idx="6">
                  <c:v>260200.96101507597</c:v>
                </c:pt>
                <c:pt idx="7">
                  <c:v>282399.83343868935</c:v>
                </c:pt>
                <c:pt idx="8">
                  <c:v>303952.136762586</c:v>
                </c:pt>
                <c:pt idx="9">
                  <c:v>324876.70309646626</c:v>
                </c:pt>
                <c:pt idx="10">
                  <c:v>345191.816041981</c:v>
                </c:pt>
                <c:pt idx="11">
                  <c:v>364915.2266686943</c:v>
                </c:pt>
                <c:pt idx="12">
                  <c:v>442813.2458826381</c:v>
                </c:pt>
                <c:pt idx="13">
                  <c:v>461404.4520535434</c:v>
                </c:pt>
                <c:pt idx="14">
                  <c:v>479454.16678257764</c:v>
                </c:pt>
                <c:pt idx="15">
                  <c:v>496978.161665135</c:v>
                </c:pt>
                <c:pt idx="16">
                  <c:v>513991.74892975396</c:v>
                </c:pt>
                <c:pt idx="17">
                  <c:v>530509.7948177336</c:v>
                </c:pt>
                <c:pt idx="18">
                  <c:v>546546.7325730535</c:v>
                </c:pt>
                <c:pt idx="19">
                  <c:v>562116.5750539466</c:v>
                </c:pt>
                <c:pt idx="20">
                  <c:v>577232.9269771437</c:v>
                </c:pt>
                <c:pt idx="21">
                  <c:v>591908.9968054906</c:v>
                </c:pt>
                <c:pt idx="22">
                  <c:v>606157.6082893226</c:v>
                </c:pt>
                <c:pt idx="23">
                  <c:v>619991.2116716835</c:v>
                </c:pt>
                <c:pt idx="24">
                  <c:v>633421.8945671796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34114.58185903544</c:v>
                </c:pt>
                <c:pt idx="1">
                  <c:v>67235.53512023478</c:v>
                </c:pt>
                <c:pt idx="2">
                  <c:v>99391.8004223702</c:v>
                </c:pt>
                <c:pt idx="3">
                  <c:v>130611.47547298697</c:v>
                </c:pt>
                <c:pt idx="4">
                  <c:v>160921.83959979942</c:v>
                </c:pt>
                <c:pt idx="5">
                  <c:v>190349.37758699604</c:v>
                </c:pt>
                <c:pt idx="6">
                  <c:v>218919.80281728407</c:v>
                </c:pt>
                <c:pt idx="7">
                  <c:v>246658.0797398936</c:v>
                </c:pt>
                <c:pt idx="8">
                  <c:v>273588.4456841749</c:v>
                </c:pt>
                <c:pt idx="9">
                  <c:v>299734.43203784595</c:v>
                </c:pt>
                <c:pt idx="10">
                  <c:v>325118.8848084004</c:v>
                </c:pt>
                <c:pt idx="11">
                  <c:v>349763.9845856377</c:v>
                </c:pt>
                <c:pt idx="12">
                  <c:v>373691.26592276123</c:v>
                </c:pt>
                <c:pt idx="13">
                  <c:v>396921.63615297846</c:v>
                </c:pt>
                <c:pt idx="14">
                  <c:v>419475.39365804364</c:v>
                </c:pt>
                <c:pt idx="15">
                  <c:v>441372.2456047087</c:v>
                </c:pt>
                <c:pt idx="16">
                  <c:v>462631.32516457787</c:v>
                </c:pt>
                <c:pt idx="17">
                  <c:v>483271.208232412</c:v>
                </c:pt>
                <c:pt idx="18">
                  <c:v>503309.92965749366</c:v>
                </c:pt>
                <c:pt idx="19">
                  <c:v>522764.99900223315</c:v>
                </c:pt>
                <c:pt idx="20">
                  <c:v>541653.4158417858</c:v>
                </c:pt>
                <c:pt idx="21">
                  <c:v>559991.6846180509</c:v>
                </c:pt>
                <c:pt idx="22">
                  <c:v>577795.8290610267</c:v>
                </c:pt>
                <c:pt idx="23">
                  <c:v>595081.4061901291</c:v>
                </c:pt>
                <c:pt idx="24">
                  <c:v>611863.5199077044</c:v>
                </c:pt>
              </c:numCache>
            </c:numRef>
          </c:yVal>
          <c:smooth val="0"/>
        </c:ser>
        <c:axId val="51897400"/>
        <c:axId val="64423417"/>
      </c:scatterChart>
      <c:val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autoZero"/>
        <c:crossBetween val="midCat"/>
        <c:dispUnits/>
      </c:val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5.9230643999999995</c:v>
                </c:pt>
                <c:pt idx="2">
                  <c:v>5.9230643999999995</c:v>
                </c:pt>
                <c:pt idx="3">
                  <c:v>0.6993796</c:v>
                </c:pt>
                <c:pt idx="4">
                  <c:v>1.145002</c:v>
                </c:pt>
                <c:pt idx="5">
                  <c:v>1.0026503999999998</c:v>
                </c:pt>
                <c:pt idx="6">
                  <c:v>0</c:v>
                </c:pt>
                <c:pt idx="7">
                  <c:v>1.9178470667480418</c:v>
                </c:pt>
                <c:pt idx="8">
                  <c:v>3.77757755571584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3.4078730907480406</c:v>
                </c:pt>
                <c:pt idx="17">
                  <c:v>5.12525197971584</c:v>
                </c:pt>
              </c:numCache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55575148"/>
        <c:axId val="30414285"/>
      </c:scatterChart>
      <c:valAx>
        <c:axId val="555751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 val="autoZero"/>
        <c:crossBetween val="midCat"/>
        <c:dispUnits/>
      </c:val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5293110"/>
        <c:axId val="47637991"/>
      </c:scatterChart>
      <c:valAx>
        <c:axId val="529311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 val="autoZero"/>
        <c:crossBetween val="midCat"/>
        <c:dispUnits/>
      </c:valAx>
      <c:valAx>
        <c:axId val="47637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31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0.19125</cdr:y>
    </cdr:from>
    <cdr:to>
      <cdr:x>0.1695</cdr:x>
      <cdr:y>0.24325</cdr:y>
    </cdr:to>
    <cdr:sp>
      <cdr:nvSpPr>
        <cdr:cNvPr id="1" name="WordArt 1"/>
        <cdr:cNvSpPr>
          <a:spLocks/>
        </cdr:cNvSpPr>
      </cdr:nvSpPr>
      <cdr:spPr>
        <a:xfrm>
          <a:off x="83820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0.596</cdr:x>
      <cdr:y>0.19125</cdr:y>
    </cdr:from>
    <cdr:to>
      <cdr:x>0.6735</cdr:x>
      <cdr:y>0.24325</cdr:y>
    </cdr:to>
    <cdr:sp>
      <cdr:nvSpPr>
        <cdr:cNvPr id="2" name="WordArt 6"/>
        <cdr:cNvSpPr>
          <a:spLocks/>
        </cdr:cNvSpPr>
      </cdr:nvSpPr>
      <cdr:spPr>
        <a:xfrm>
          <a:off x="5486400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0.468</cdr:x>
      <cdr:y>0.19125</cdr:y>
    </cdr:from>
    <cdr:to>
      <cdr:x>0.5455</cdr:x>
      <cdr:y>0.24325</cdr:y>
    </cdr:to>
    <cdr:sp>
      <cdr:nvSpPr>
        <cdr:cNvPr id="3" name="WordArt 7"/>
        <cdr:cNvSpPr>
          <a:spLocks/>
        </cdr:cNvSpPr>
      </cdr:nvSpPr>
      <cdr:spPr>
        <a:xfrm>
          <a:off x="4314825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0.3485</cdr:x>
      <cdr:y>0.19125</cdr:y>
    </cdr:from>
    <cdr:to>
      <cdr:x>0.42525</cdr:x>
      <cdr:y>0.24325</cdr:y>
    </cdr:to>
    <cdr:sp>
      <cdr:nvSpPr>
        <cdr:cNvPr id="4" name="WordArt 8"/>
        <cdr:cNvSpPr>
          <a:spLocks/>
        </cdr:cNvSpPr>
      </cdr:nvSpPr>
      <cdr:spPr>
        <a:xfrm>
          <a:off x="32099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0.2175</cdr:x>
      <cdr:y>0.19125</cdr:y>
    </cdr:from>
    <cdr:to>
      <cdr:x>0.29575</cdr:x>
      <cdr:y>0.24325</cdr:y>
    </cdr:to>
    <cdr:sp>
      <cdr:nvSpPr>
        <cdr:cNvPr id="5" name="WordArt 9"/>
        <cdr:cNvSpPr>
          <a:spLocks/>
        </cdr:cNvSpPr>
      </cdr:nvSpPr>
      <cdr:spPr>
        <a:xfrm>
          <a:off x="200025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0.73325</cdr:x>
      <cdr:y>0.19125</cdr:y>
    </cdr:from>
    <cdr:to>
      <cdr:x>0.81075</cdr:x>
      <cdr:y>0.214</cdr:y>
    </cdr:to>
    <cdr:sp>
      <cdr:nvSpPr>
        <cdr:cNvPr id="6" name="WordArt 10"/>
        <cdr:cNvSpPr>
          <a:spLocks/>
        </cdr:cNvSpPr>
      </cdr:nvSpPr>
      <cdr:spPr>
        <a:xfrm>
          <a:off x="6753225" y="1085850"/>
          <a:ext cx="71437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28">
      <selection activeCell="F53" sqref="F53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24</v>
      </c>
      <c r="J7" s="473" t="s">
        <v>408</v>
      </c>
      <c r="K7" s="442"/>
      <c r="L7" s="370">
        <f>I7</f>
        <v>24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800</v>
      </c>
      <c r="G10" s="446" t="s">
        <v>396</v>
      </c>
      <c r="H10" s="209"/>
      <c r="I10" s="227">
        <f>F10</f>
        <v>800</v>
      </c>
      <c r="J10" s="349" t="s">
        <v>411</v>
      </c>
      <c r="K10" s="209"/>
      <c r="L10" s="319">
        <f>I10</f>
        <v>800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350</v>
      </c>
      <c r="G11" s="447" t="s">
        <v>397</v>
      </c>
      <c r="H11" s="406"/>
      <c r="I11" s="407">
        <f>F11</f>
        <v>350</v>
      </c>
      <c r="J11" s="472" t="s">
        <v>412</v>
      </c>
      <c r="K11" s="406"/>
      <c r="L11" s="408">
        <f>I11</f>
        <v>350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404.25640618021816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11.28</v>
      </c>
      <c r="G19" s="342" t="s">
        <v>402</v>
      </c>
      <c r="H19" s="212"/>
      <c r="I19" s="410">
        <f>I18/F18*F19</f>
        <v>12.22417719787904</v>
      </c>
      <c r="J19" s="342" t="s">
        <v>417</v>
      </c>
      <c r="K19" s="212"/>
      <c r="L19" s="411">
        <f t="shared" si="0"/>
        <v>12.22417719787904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332.31072157314645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1347.4472727272728</v>
      </c>
      <c r="G25" s="215" t="s">
        <v>365</v>
      </c>
      <c r="H25" s="215"/>
      <c r="I25" s="512">
        <f>(I19*I21*365/I26)</f>
        <v>737.0860492961887</v>
      </c>
      <c r="J25" s="215" t="s">
        <v>421</v>
      </c>
      <c r="K25" s="215"/>
      <c r="L25" s="516">
        <f>(L19*L21*365/L26)</f>
        <v>1451.8361577046142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</v>
      </c>
      <c r="G27" s="467" t="s">
        <v>367</v>
      </c>
      <c r="H27" s="466" t="s">
        <v>337</v>
      </c>
      <c r="I27" s="494">
        <v>33</v>
      </c>
      <c r="J27" s="467" t="s">
        <v>423</v>
      </c>
      <c r="K27" s="337" t="s">
        <v>338</v>
      </c>
      <c r="L27" s="495">
        <v>21.78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16.64</v>
      </c>
      <c r="J36" s="348" t="s">
        <v>466</v>
      </c>
      <c r="K36" s="376"/>
      <c r="L36" s="504">
        <f>I36</f>
        <v>16.64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0.9582118640850451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1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1.5</v>
      </c>
      <c r="J40" s="474" t="s">
        <v>433</v>
      </c>
      <c r="K40" s="306"/>
      <c r="L40" s="505">
        <f>I40</f>
        <v>1.5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1.2</v>
      </c>
      <c r="J41" s="475" t="s">
        <v>434</v>
      </c>
      <c r="K41" s="469"/>
      <c r="L41" s="506">
        <f>I41</f>
        <v>1.2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854.3101875839778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345360.36619584693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350000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110000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6395.200000000001</v>
      </c>
      <c r="J57" s="341" t="s">
        <v>447</v>
      </c>
      <c r="K57" s="274"/>
      <c r="L57" s="322">
        <f>Stromkosten!K27</f>
        <v>6115.200000000001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20346.453818181817</v>
      </c>
      <c r="G58" s="424" t="s">
        <v>445</v>
      </c>
      <c r="H58" s="215"/>
      <c r="I58" s="414">
        <f>I25*I27</f>
        <v>24323.839626774225</v>
      </c>
      <c r="J58" s="424" t="s">
        <v>448</v>
      </c>
      <c r="K58" s="215"/>
      <c r="L58" s="323">
        <f>L25*L27</f>
        <v>31620.991514806497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350000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110000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894219.9388591164</v>
      </c>
      <c r="G62" s="432" t="s">
        <v>506</v>
      </c>
      <c r="H62" s="431"/>
      <c r="I62" s="436">
        <f>Projektkostenbarwertberechnung!D58</f>
        <v>633421.8945671796</v>
      </c>
      <c r="J62" s="432" t="s">
        <v>509</v>
      </c>
      <c r="K62" s="431"/>
      <c r="L62" s="433">
        <f>Projektkostenbarwertberechnung!F58</f>
        <v>611863.5199077044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5.9230643999999995</v>
      </c>
      <c r="J66" s="342" t="s">
        <v>465</v>
      </c>
      <c r="K66" s="274"/>
      <c r="L66" s="324">
        <f>'CO2-Bilanz'!H54</f>
        <v>5.9230643999999995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1.145002</v>
      </c>
      <c r="J67" s="342" t="s">
        <v>489</v>
      </c>
      <c r="K67" s="215"/>
      <c r="L67" s="324">
        <f>'CO2-Bilanz'!H55</f>
        <v>1.0026503999999998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1.9178470667480418</v>
      </c>
      <c r="J68" s="342" t="s">
        <v>490</v>
      </c>
      <c r="K68" s="215"/>
      <c r="L68" s="324">
        <f>'CO2-Bilanz'!H56</f>
        <v>3.77757755571584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3.4078730907480406</v>
      </c>
      <c r="J71" s="357" t="s">
        <v>541</v>
      </c>
      <c r="K71" s="291"/>
      <c r="L71" s="334">
        <f>SUM(L66:L70)</f>
        <v>5.12525197971584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5.9230643999999995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5.9230643999999995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1.145002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1.0026503999999998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1.9178470667480418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3.77757755571584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3.4078730907480406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5.12525197971584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5.9230643999999995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5.9230643999999995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1.145002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1.0026503999999998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1.9178470667480418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3.77757755571584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3.4078730907480406</v>
      </c>
      <c r="AF829" s="336" t="s">
        <v>318</v>
      </c>
    </row>
    <row r="830" spans="31:32" ht="15.75">
      <c r="AE830" s="335">
        <f>L71</f>
        <v>5.12525197971584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24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38280</v>
      </c>
      <c r="G18" s="249" t="s">
        <v>216</v>
      </c>
      <c r="H18" s="244">
        <f>Stromkosten!K15*'Variante A'!B3</f>
        <v>38280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7400</v>
      </c>
      <c r="F19" s="250"/>
      <c r="G19" s="238" t="s">
        <v>217</v>
      </c>
      <c r="H19" s="244">
        <f>Stromkosten!K16*1.2*'Variante A'!B3</f>
        <v>6480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7.068066399999999</v>
      </c>
      <c r="F20" s="251"/>
      <c r="G20" s="238" t="s">
        <v>180</v>
      </c>
      <c r="H20" s="251">
        <f>(H19+H18)*B14/10^6</f>
        <v>6.9257148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24</v>
      </c>
      <c r="F23" s="250"/>
      <c r="G23" s="249" t="s">
        <v>200</v>
      </c>
      <c r="H23" s="250">
        <f>'Variante A'!B5</f>
        <v>24</v>
      </c>
    </row>
    <row r="24" spans="1:8" ht="12.75">
      <c r="A24" s="249"/>
      <c r="B24" s="522"/>
      <c r="D24" s="249" t="s">
        <v>183</v>
      </c>
      <c r="E24" s="250">
        <f>'Dateneingabe und Ergebnisse'!I25</f>
        <v>737.0860492961887</v>
      </c>
      <c r="F24" s="250"/>
      <c r="G24" s="249" t="s">
        <v>183</v>
      </c>
      <c r="H24" s="250">
        <f>'Dateneingabe und Ergebnisse'!L25</f>
        <v>1451.8361577046142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2440.00899077359</v>
      </c>
      <c r="F26" s="250"/>
      <c r="G26" s="249" t="s">
        <v>185</v>
      </c>
      <c r="H26" s="250">
        <f>H24/H25*H23*2</f>
        <v>4806.078315160102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2440.00899077359</v>
      </c>
      <c r="F33" s="250"/>
      <c r="G33" s="249" t="s">
        <v>184</v>
      </c>
      <c r="H33" s="252">
        <f>H26</f>
        <v>4806.078315160102</v>
      </c>
    </row>
    <row r="34" spans="1:8" ht="12.75">
      <c r="A34" s="249"/>
      <c r="B34" s="251"/>
      <c r="D34" s="249" t="s">
        <v>180</v>
      </c>
      <c r="E34" s="248">
        <f>E33*B10/10^6</f>
        <v>1.9178470667480418</v>
      </c>
      <c r="F34" s="248"/>
      <c r="G34" s="249" t="s">
        <v>180</v>
      </c>
      <c r="H34" s="248">
        <f>H33*B10/10^6</f>
        <v>3.77757755571584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8.985913466748041</v>
      </c>
      <c r="F37" s="251"/>
      <c r="G37" s="238" t="s">
        <v>189</v>
      </c>
      <c r="H37" s="251">
        <f>H34+H20</f>
        <v>10.70329235571584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3.4078730907480406</v>
      </c>
      <c r="G46" s="243" t="s">
        <v>198</v>
      </c>
      <c r="H46" s="256">
        <f>H37-H44</f>
        <v>5.12525197971584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5.9230643999999995</v>
      </c>
      <c r="G54" s="249" t="s">
        <v>210</v>
      </c>
      <c r="H54" s="251">
        <f>H18*$B$14/10^6</f>
        <v>5.9230643999999995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1.145002</v>
      </c>
      <c r="G55" s="238" t="s">
        <v>108</v>
      </c>
      <c r="H55" s="251">
        <f>H19*$B$14/10^6</f>
        <v>1.0026503999999998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1.9178470667480418</v>
      </c>
      <c r="G56" s="238" t="s">
        <v>218</v>
      </c>
      <c r="H56" s="248">
        <f>H34</f>
        <v>3.77757755571584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3.4078730907480406</v>
      </c>
      <c r="G59" s="238" t="s">
        <v>222</v>
      </c>
      <c r="H59" s="251">
        <f>H46</f>
        <v>5.12525197971584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24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19.14</v>
      </c>
      <c r="G15" s="53" t="s">
        <v>30</v>
      </c>
      <c r="J15" s="2" t="s">
        <v>210</v>
      </c>
      <c r="K15" s="122">
        <f>'Dateneingabe und Ergebnisse'!L36+'Dateneingabe und Ergebnisse'!L37</f>
        <v>19.14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3.7</v>
      </c>
      <c r="G16" s="53" t="s">
        <v>30</v>
      </c>
      <c r="J16" s="2" t="s">
        <v>108</v>
      </c>
      <c r="K16" s="122">
        <f>'Dateneingabe und Ergebnisse'!L40+'Dateneingabe und Ergebnisse'!L41</f>
        <v>2.7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22.84</v>
      </c>
      <c r="G23" s="53" t="s">
        <v>30</v>
      </c>
      <c r="H23" s="53"/>
      <c r="J23" s="110" t="s">
        <v>142</v>
      </c>
      <c r="K23" s="122">
        <f>K15+K16</f>
        <v>21.84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45680</v>
      </c>
      <c r="G25" s="53" t="s">
        <v>144</v>
      </c>
      <c r="H25" s="53"/>
      <c r="J25" s="110" t="s">
        <v>140</v>
      </c>
      <c r="K25" s="102">
        <f>K23*'Dateneingabe und Ergebnisse'!F6</f>
        <v>43680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6395.200000000001</v>
      </c>
      <c r="G27" t="s">
        <v>146</v>
      </c>
      <c r="J27" t="s">
        <v>145</v>
      </c>
      <c r="K27" s="106">
        <f>K25*B9/100</f>
        <v>6115.200000000001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24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800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24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350000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110000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110000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240000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240000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350000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26887.253818181816</v>
      </c>
      <c r="C28" s="176" t="s">
        <v>120</v>
      </c>
      <c r="D28" s="167">
        <f>D29+D30+D31+D32</f>
        <v>28120.867426774224</v>
      </c>
      <c r="E28" s="177" t="s">
        <v>120</v>
      </c>
      <c r="F28" s="201">
        <f>F29+F30+F31+F32</f>
        <v>35138.0193148065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6395.200000000001</v>
      </c>
      <c r="E29" s="184" t="s">
        <v>121</v>
      </c>
      <c r="F29" s="181">
        <f>Stromkosten!K27</f>
        <v>6115.200000000001</v>
      </c>
      <c r="G29" s="103"/>
    </row>
    <row r="30" spans="1:7" ht="12.75">
      <c r="A30" s="182" t="s">
        <v>159</v>
      </c>
      <c r="B30" s="166">
        <f>'Dateneingabe und Ergebnisse'!F27*'Dateneingabe und Ergebnisse'!F25</f>
        <v>20346.453818181817</v>
      </c>
      <c r="C30" s="182" t="s">
        <v>159</v>
      </c>
      <c r="D30" s="181">
        <f>'Dateneingabe und Ergebnisse'!I27*'Dateneingabe und Ergebnisse'!I25</f>
        <v>24323.839626774225</v>
      </c>
      <c r="E30" s="184" t="s">
        <v>159</v>
      </c>
      <c r="F30" s="181">
        <f>'Dateneingabe und Ergebnisse'!L27*'Dateneingabe und Ergebnisse'!L25</f>
        <v>31620.991514806497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376104.1299205649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112301.81303570313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34114.58185903544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401447.9453774239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138808.42763347307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67235.53512023478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426053.5914520444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164543.00491286148</v>
      </c>
      <c r="E36" s="102"/>
      <c r="F36" s="102">
        <f t="shared" si="3"/>
        <v>99391.8004223702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449942.56822352053</v>
      </c>
      <c r="C37" s="122"/>
      <c r="D37" s="102">
        <f t="shared" si="4"/>
        <v>189528.03139770447</v>
      </c>
      <c r="E37" s="102"/>
      <c r="F37" s="102">
        <f t="shared" si="3"/>
        <v>130611.47547298697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473135.74955505074</v>
      </c>
      <c r="C38" s="122"/>
      <c r="D38" s="102">
        <f t="shared" si="4"/>
        <v>213785.33866454236</v>
      </c>
      <c r="E38" s="102"/>
      <c r="F38" s="102">
        <f t="shared" si="3"/>
        <v>160921.83959979942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495653.4013332355</v>
      </c>
      <c r="C39" s="122"/>
      <c r="D39" s="102">
        <f t="shared" si="4"/>
        <v>237336.12241875398</v>
      </c>
      <c r="E39" s="102"/>
      <c r="F39" s="102">
        <f t="shared" si="3"/>
        <v>190349.37758699604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517515.1991761334</v>
      </c>
      <c r="C40" s="122"/>
      <c r="D40" s="102">
        <f t="shared" si="4"/>
        <v>260200.96101507597</v>
      </c>
      <c r="E40" s="102"/>
      <c r="F40" s="102">
        <f t="shared" si="3"/>
        <v>218919.80281728407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538740.2456255485</v>
      </c>
      <c r="C41" s="122"/>
      <c r="D41" s="102">
        <f t="shared" si="4"/>
        <v>282399.83343868935</v>
      </c>
      <c r="E41" s="102"/>
      <c r="F41" s="102">
        <f t="shared" si="3"/>
        <v>246658.0797398936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559347.0868385732</v>
      </c>
      <c r="C42" s="122"/>
      <c r="D42" s="102">
        <f t="shared" si="4"/>
        <v>303952.136762586</v>
      </c>
      <c r="E42" s="102"/>
      <c r="F42" s="102">
        <f t="shared" si="3"/>
        <v>273588.4456841749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579353.728792966</v>
      </c>
      <c r="C43" s="122"/>
      <c r="D43" s="102">
        <f t="shared" si="4"/>
        <v>324876.70309646626</v>
      </c>
      <c r="E43" s="102"/>
      <c r="F43" s="102">
        <f t="shared" si="3"/>
        <v>299734.43203784595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598777.6530205319</v>
      </c>
      <c r="C44" s="122"/>
      <c r="D44" s="102">
        <f t="shared" si="4"/>
        <v>345191.816041981</v>
      </c>
      <c r="E44" s="102"/>
      <c r="F44" s="102">
        <f t="shared" si="3"/>
        <v>325118.8848084004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617635.8318822462</v>
      </c>
      <c r="C45" s="122"/>
      <c r="D45" s="102">
        <f t="shared" si="4"/>
        <v>364915.2266686943</v>
      </c>
      <c r="E45" s="102"/>
      <c r="F45" s="102">
        <f t="shared" si="3"/>
        <v>349763.9845856377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711972.960508712</v>
      </c>
      <c r="C46" s="122"/>
      <c r="D46" s="102">
        <f t="shared" si="4"/>
        <v>442813.2458826381</v>
      </c>
      <c r="E46" s="102"/>
      <c r="F46" s="102">
        <f t="shared" si="3"/>
        <v>373691.26592276123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729748.6027574767</v>
      </c>
      <c r="C47" s="122"/>
      <c r="D47" s="102">
        <f t="shared" si="4"/>
        <v>461404.4520535434</v>
      </c>
      <c r="E47" s="102"/>
      <c r="F47" s="102">
        <f t="shared" si="3"/>
        <v>396921.63615297846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747006.5078533648</v>
      </c>
      <c r="C48" s="122"/>
      <c r="D48" s="102">
        <f t="shared" si="4"/>
        <v>479454.16678257764</v>
      </c>
      <c r="E48" s="102"/>
      <c r="F48" s="102">
        <f t="shared" si="3"/>
        <v>419475.39365804364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763761.7555192753</v>
      </c>
      <c r="C49" s="122"/>
      <c r="D49" s="102">
        <f t="shared" si="4"/>
        <v>496978.161665135</v>
      </c>
      <c r="E49" s="102"/>
      <c r="F49" s="102">
        <f t="shared" si="3"/>
        <v>441372.2456047087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780028.9862628779</v>
      </c>
      <c r="C50" s="122"/>
      <c r="D50" s="102">
        <f t="shared" si="4"/>
        <v>513991.74892975396</v>
      </c>
      <c r="E50" s="102"/>
      <c r="F50" s="102">
        <f t="shared" si="3"/>
        <v>462631.32516457787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795822.4141692882</v>
      </c>
      <c r="C51" s="122"/>
      <c r="D51" s="102">
        <f t="shared" si="4"/>
        <v>530509.7948177336</v>
      </c>
      <c r="E51" s="102"/>
      <c r="F51" s="102">
        <f t="shared" si="3"/>
        <v>483271.208232412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811155.8393211429</v>
      </c>
      <c r="C52" s="122"/>
      <c r="D52" s="102">
        <f t="shared" si="4"/>
        <v>546546.7325730535</v>
      </c>
      <c r="E52" s="102"/>
      <c r="F52" s="102">
        <f t="shared" si="3"/>
        <v>503309.92965749366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826042.6598569241</v>
      </c>
      <c r="C53" s="122"/>
      <c r="D53" s="102">
        <f t="shared" si="4"/>
        <v>562116.5750539466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522764.99900223315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840495.8836780707</v>
      </c>
      <c r="C54" s="122"/>
      <c r="D54" s="102">
        <f t="shared" si="4"/>
        <v>577232.9269771437</v>
      </c>
      <c r="E54" s="102"/>
      <c r="F54" s="102">
        <f t="shared" si="3"/>
        <v>541653.4158417858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854528.1398151066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591908.9968054906</v>
      </c>
      <c r="E55" s="122"/>
      <c r="F55" s="102">
        <f t="shared" si="3"/>
        <v>559991.6846180509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868151.6894627141</v>
      </c>
      <c r="C56" s="122"/>
      <c r="D56" s="102">
        <f t="shared" si="4"/>
        <v>606157.6082893226</v>
      </c>
      <c r="E56" s="122"/>
      <c r="F56" s="102">
        <f t="shared" si="3"/>
        <v>577795.8290610267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881378.4366934011</v>
      </c>
      <c r="C57" s="122"/>
      <c r="D57" s="102">
        <f t="shared" si="4"/>
        <v>619991.2116716835</v>
      </c>
      <c r="E57" s="122"/>
      <c r="F57" s="102">
        <f t="shared" si="3"/>
        <v>595081.4061901291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894219.9388591164</v>
      </c>
      <c r="C58" s="122"/>
      <c r="D58" s="102">
        <f t="shared" si="4"/>
        <v>633421.8945671796</v>
      </c>
      <c r="E58" s="122"/>
      <c r="F58" s="102">
        <f t="shared" si="3"/>
        <v>611863.5199077044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1073849.365931489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687057.8659112132</v>
      </c>
      <c r="E59" s="122"/>
      <c r="F59" s="102">
        <f t="shared" si="3"/>
        <v>628156.8341966127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1085953.7133400247</v>
      </c>
      <c r="C60" s="122"/>
      <c r="D60" s="102">
        <f t="shared" si="4"/>
        <v>699717.5726653805</v>
      </c>
      <c r="E60" s="122"/>
      <c r="F60" s="102">
        <f t="shared" si="3"/>
        <v>643975.5859334165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1097705.5069405448</v>
      </c>
      <c r="C61" s="122"/>
      <c r="D61" s="102">
        <f t="shared" si="4"/>
        <v>712008.5500966108</v>
      </c>
      <c r="E61" s="122"/>
      <c r="F61" s="102">
        <f t="shared" si="3"/>
        <v>659333.5973283718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1109115.015290564</v>
      </c>
      <c r="C62" s="122"/>
      <c r="D62" s="102">
        <f t="shared" si="4"/>
        <v>723941.5378939218</v>
      </c>
      <c r="E62" s="122"/>
      <c r="F62" s="102">
        <f t="shared" si="3"/>
        <v>674244.2880030855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1120192.2078633984</v>
      </c>
      <c r="C63" s="122"/>
      <c r="D63" s="102">
        <f t="shared" si="4"/>
        <v>735526.962939855</v>
      </c>
      <c r="E63" s="122"/>
      <c r="F63" s="102">
        <f t="shared" si="3"/>
        <v>688720.6867164001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1130946.7637593544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746774.9484213437</v>
      </c>
      <c r="E64" s="122"/>
      <c r="F64" s="102">
        <f t="shared" si="3"/>
        <v>702775.4427487444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1141388.0801631948</v>
      </c>
      <c r="C65" s="122"/>
      <c r="D65" s="102">
        <f t="shared" si="4"/>
        <v>757695.3226752158</v>
      </c>
      <c r="E65" s="122"/>
      <c r="F65" s="102">
        <f t="shared" si="3"/>
        <v>716420.8369549037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1151525.280555273</v>
      </c>
      <c r="C66" s="122"/>
      <c r="D66" s="102">
        <f t="shared" si="4"/>
        <v>768297.6277760628</v>
      </c>
      <c r="E66" s="122"/>
      <c r="F66" s="102">
        <f t="shared" si="3"/>
        <v>729668.7924948642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1161367.222683504</v>
      </c>
      <c r="C67" s="122"/>
      <c r="D67" s="102">
        <f t="shared" si="4"/>
        <v>778591.1278739723</v>
      </c>
      <c r="E67" s="122"/>
      <c r="F67" s="102">
        <f t="shared" si="3"/>
        <v>742530.8852521074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1170922.506303146</v>
      </c>
      <c r="C68" s="122"/>
      <c r="D68" s="102">
        <f t="shared" si="4"/>
        <v>788584.8172894185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755018.3539484601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1180199.480691148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798287.4283723761</v>
      </c>
      <c r="E69" s="122"/>
      <c r="F69" s="102">
        <f t="shared" si="3"/>
        <v>767142.1099643365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1189206.2519416353</v>
      </c>
      <c r="C70" s="122"/>
      <c r="D70" s="102">
        <f t="shared" si="4"/>
        <v>807707.4391325288</v>
      </c>
      <c r="E70" s="122"/>
      <c r="F70" s="102">
        <f t="shared" si="3"/>
        <v>778912.7468729543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1234262.189961789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844911.9669435602</v>
      </c>
      <c r="E71" s="122"/>
      <c r="F71" s="102">
        <f t="shared" si="3"/>
        <v>790340.5496968551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1242751.9356970016</v>
      </c>
      <c r="C72" s="122"/>
      <c r="D72" s="102">
        <f t="shared" si="4"/>
        <v>853791.2305500763</v>
      </c>
      <c r="E72" s="122"/>
      <c r="F72" s="102">
        <f t="shared" si="3"/>
        <v>801435.5038948171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1250994.407284587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862411.8748282474</v>
      </c>
      <c r="E73" s="122"/>
      <c r="F73" s="102">
        <f t="shared" si="3"/>
        <v>812207.3040870131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1258996.8068841845</v>
      </c>
      <c r="C74" s="122"/>
      <c r="D74" s="102">
        <f t="shared" si="4"/>
        <v>870781.4323798695</v>
      </c>
      <c r="E74" s="122"/>
      <c r="F74" s="102">
        <f t="shared" si="3"/>
        <v>822665.3625260384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1266766.1268837936</v>
      </c>
      <c r="C75" s="122"/>
      <c r="D75" s="102">
        <f t="shared" si="4"/>
        <v>878907.2164105708</v>
      </c>
      <c r="E75" s="122"/>
      <c r="F75" s="102">
        <f t="shared" si="3"/>
        <v>832818.8173212087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1274309.1560096277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886796.3271199896</v>
      </c>
      <c r="E76" s="122"/>
      <c r="F76" s="102">
        <f t="shared" si="3"/>
        <v>842676.5404233156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1281632.4852580102</v>
      </c>
      <c r="C77" s="122"/>
      <c r="D77" s="102">
        <f t="shared" si="4"/>
        <v>894455.6579058329</v>
      </c>
      <c r="E77" s="122"/>
      <c r="F77" s="102">
        <f t="shared" si="3"/>
        <v>852247.1453768177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1288742.5136544982</v>
      </c>
      <c r="C78" s="122"/>
      <c r="D78" s="102">
        <f t="shared" si="4"/>
        <v>901891.9013872342</v>
      </c>
      <c r="E78" s="122"/>
      <c r="F78" s="102">
        <f t="shared" si="3"/>
        <v>861538.9948462369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1295645.4538452632</v>
      </c>
      <c r="C79" s="122"/>
      <c r="D79" s="102">
        <f t="shared" si="4"/>
        <v>909111.5552526724</v>
      </c>
      <c r="E79" s="122"/>
      <c r="F79" s="102">
        <f t="shared" si="3"/>
        <v>870560.207923343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1302347.3375256176</v>
      </c>
      <c r="C80" s="122"/>
      <c r="D80" s="102">
        <f t="shared" si="4"/>
        <v>916120.927937564</v>
      </c>
      <c r="E80" s="122"/>
      <c r="F80" s="102">
        <f t="shared" si="3"/>
        <v>879318.6672215045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1308854.0207104275</v>
      </c>
      <c r="C81" s="122"/>
      <c r="D81" s="102">
        <f t="shared" si="4"/>
        <v>922926.1441364875</v>
      </c>
      <c r="E81" s="122"/>
      <c r="F81" s="102">
        <f t="shared" si="3"/>
        <v>887822.0257634086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1315171.1888510198</v>
      </c>
      <c r="C82" s="122"/>
      <c r="D82" s="102">
        <f t="shared" si="4"/>
        <v>929533.15015486</v>
      </c>
      <c r="E82" s="122"/>
      <c r="F82" s="102">
        <f t="shared" si="3"/>
        <v>896077.7136681699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1321304.3618030513</v>
      </c>
      <c r="C83" s="122"/>
      <c r="D83" s="102">
        <f t="shared" si="4"/>
        <v>935947.7191047363</v>
      </c>
      <c r="E83" s="122"/>
      <c r="F83" s="102">
        <f t="shared" si="3"/>
        <v>904092.9446436665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3.658211864085045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0.9582118640850451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1.5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1.2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1.3126189918973221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0.21876983198288702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0.9582118640850451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24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-8532.311396487996</v>
      </c>
      <c r="G2" s="22"/>
      <c r="H2" s="22"/>
      <c r="I2" s="22"/>
    </row>
    <row r="3" spans="1:9" ht="15" customHeight="1">
      <c r="A3" t="s">
        <v>211</v>
      </c>
      <c r="C3" s="106">
        <f>'Variante A'!B5</f>
        <v>24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800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404.25640618021816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345360.36619584693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854.3101875839778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>
        <f>C28+C29*C7</f>
        <v>106169.4768864017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2012-10-25T09:06:08Z</cp:lastPrinted>
  <dcterms:created xsi:type="dcterms:W3CDTF">2007-10-03T13:22:06Z</dcterms:created>
  <dcterms:modified xsi:type="dcterms:W3CDTF">2012-10-25T09:51:23Z</dcterms:modified>
  <cp:category/>
  <cp:version/>
  <cp:contentType/>
  <cp:contentStatus/>
</cp:coreProperties>
</file>