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1965" windowWidth="19440" windowHeight="10725" tabRatio="908"/>
  </bookViews>
  <sheets>
    <sheet name="Dateneingabe und Ergebnisse" sheetId="2" r:id="rId1"/>
    <sheet name="Einfluss IKD" sheetId="34" r:id="rId2"/>
    <sheet name="Einfluss EW_CSB120" sheetId="38" r:id="rId3"/>
    <sheet name="Kostenentwicklung" sheetId="36" r:id="rId4"/>
    <sheet name="Bemessung" sheetId="1" state="veryHidden" r:id="rId5"/>
    <sheet name="Betriebskostenersparnis" sheetId="5" state="veryHidden" r:id="rId6"/>
    <sheet name="Berechnung Grafik_Statisch" sheetId="6" state="veryHidden" r:id="rId7"/>
    <sheet name="Berechnung Grafik Statisch 2" sheetId="29" state="veryHidden" r:id="rId8"/>
    <sheet name="Berechnung Grafik_Dynamisch" sheetId="10" state="veryHidden" r:id="rId9"/>
    <sheet name="Berechnung Grafik Dynamisch  2" sheetId="35" state="veryHidden" r:id="rId10"/>
    <sheet name=" t_TS --&gt; OVC" sheetId="3" state="veryHidden" r:id="rId11"/>
    <sheet name="Fixe Parameter" sheetId="39" r:id="rId12"/>
  </sheets>
  <definedNames>
    <definedName name="_xlnm.Print_Area" localSheetId="0">'Dateneingabe und Ergebnisse'!$A$1:$I$95</definedName>
    <definedName name="_xlnm.Print_Titles" localSheetId="0">'Dateneingabe und Ergebnisse'!$1:$3</definedName>
    <definedName name="solver_adj" localSheetId="10" hidden="1">' t_TS --&gt; OVC'!$L$2:$L$3</definedName>
    <definedName name="solver_cvg" localSheetId="10" hidden="1">0.0001</definedName>
    <definedName name="solver_drv" localSheetId="10" hidden="1">1</definedName>
    <definedName name="solver_eng" localSheetId="10" hidden="1">1</definedName>
    <definedName name="solver_est" localSheetId="10" hidden="1">1</definedName>
    <definedName name="solver_itr" localSheetId="10" hidden="1">2147483647</definedName>
    <definedName name="solver_mip" localSheetId="10" hidden="1">2147483647</definedName>
    <definedName name="solver_mni" localSheetId="10" hidden="1">30</definedName>
    <definedName name="solver_mrt" localSheetId="10" hidden="1">0.075</definedName>
    <definedName name="solver_msl" localSheetId="10" hidden="1">2</definedName>
    <definedName name="solver_neg" localSheetId="10" hidden="1">1</definedName>
    <definedName name="solver_nod" localSheetId="10" hidden="1">2147483647</definedName>
    <definedName name="solver_num" localSheetId="10" hidden="1">0</definedName>
    <definedName name="solver_nwt" localSheetId="10" hidden="1">1</definedName>
    <definedName name="solver_opt" localSheetId="10" hidden="1">' t_TS --&gt; OVC'!$M$18</definedName>
    <definedName name="solver_pre" localSheetId="10" hidden="1">0.000001</definedName>
    <definedName name="solver_rbv" localSheetId="10" hidden="1">1</definedName>
    <definedName name="solver_rlx" localSheetId="10" hidden="1">2</definedName>
    <definedName name="solver_rsd" localSheetId="10" hidden="1">0</definedName>
    <definedName name="solver_scl" localSheetId="10" hidden="1">1</definedName>
    <definedName name="solver_sho" localSheetId="10" hidden="1">2</definedName>
    <definedName name="solver_ssz" localSheetId="10" hidden="1">100</definedName>
    <definedName name="solver_tim" localSheetId="10" hidden="1">2147483647</definedName>
    <definedName name="solver_tol" localSheetId="10" hidden="1">0.01</definedName>
    <definedName name="solver_typ" localSheetId="10" hidden="1">2</definedName>
    <definedName name="solver_val" localSheetId="10" hidden="1">0</definedName>
    <definedName name="solver_ver" localSheetId="10" hidden="1">3</definedName>
  </definedNames>
  <calcPr calcId="145621"/>
</workbook>
</file>

<file path=xl/calcChain.xml><?xml version="1.0" encoding="utf-8"?>
<calcChain xmlns="http://schemas.openxmlformats.org/spreadsheetml/2006/main">
  <c r="I9" i="2" l="1"/>
  <c r="L36" i="1"/>
  <c r="H24" i="5" l="1"/>
  <c r="I68" i="2" l="1"/>
  <c r="I79" i="2" l="1"/>
  <c r="G24" i="5"/>
  <c r="G4" i="5" s="1"/>
  <c r="C57" i="39"/>
  <c r="E31" i="1"/>
  <c r="G5" i="5" l="1"/>
  <c r="I91" i="2"/>
  <c r="E32" i="1"/>
  <c r="AA2" i="1"/>
  <c r="AA1" i="1"/>
  <c r="R2" i="1"/>
  <c r="G19" i="35"/>
  <c r="E19" i="29"/>
  <c r="G6" i="5" l="1"/>
  <c r="F64" i="2"/>
  <c r="E19" i="35"/>
  <c r="B19" i="35"/>
  <c r="C19" i="35" s="1"/>
  <c r="I58" i="2"/>
  <c r="L19" i="35"/>
  <c r="B19" i="29"/>
  <c r="G7" i="5" l="1"/>
  <c r="F65" i="2"/>
  <c r="H19" i="35"/>
  <c r="G8" i="5" l="1"/>
  <c r="I93" i="2"/>
  <c r="G9" i="5" l="1"/>
  <c r="I64" i="2"/>
  <c r="I5" i="2"/>
  <c r="S2" i="10"/>
  <c r="G10" i="5" l="1"/>
  <c r="F74" i="2"/>
  <c r="I65" i="2"/>
  <c r="G6" i="1"/>
  <c r="L6" i="1"/>
  <c r="G11" i="5" l="1"/>
  <c r="M6" i="1"/>
  <c r="I6" i="2"/>
  <c r="G12" i="5" l="1"/>
  <c r="B5" i="35"/>
  <c r="B5" i="29"/>
  <c r="D5" i="29" s="1"/>
  <c r="G13" i="5" l="1"/>
  <c r="F5" i="35"/>
  <c r="O5" i="35" s="1"/>
  <c r="C5" i="35"/>
  <c r="J5" i="29"/>
  <c r="G14" i="5" l="1"/>
  <c r="K118" i="2"/>
  <c r="K122" i="2"/>
  <c r="K5" i="35"/>
  <c r="N6" i="35"/>
  <c r="T5" i="35"/>
  <c r="G15" i="5" l="1"/>
  <c r="T2" i="10"/>
  <c r="U2" i="10" s="1"/>
  <c r="V2" i="10" s="1"/>
  <c r="W2" i="10" s="1"/>
  <c r="X2" i="10" s="1"/>
  <c r="Y2" i="10" s="1"/>
  <c r="Z2" i="10" s="1"/>
  <c r="AA2" i="10" s="1"/>
  <c r="G16" i="5" l="1"/>
  <c r="K114" i="2"/>
  <c r="G17" i="5" l="1"/>
  <c r="G5" i="35"/>
  <c r="E5" i="29"/>
  <c r="G18" i="5" l="1"/>
  <c r="H5" i="35"/>
  <c r="M5" i="35"/>
  <c r="P5" i="35" s="1"/>
  <c r="Q5" i="35" s="1"/>
  <c r="D2" i="6"/>
  <c r="O5" i="29"/>
  <c r="I6" i="29"/>
  <c r="B24" i="29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O5" i="10"/>
  <c r="G19" i="5" l="1"/>
  <c r="B20" i="29"/>
  <c r="B21" i="29" s="1"/>
  <c r="B22" i="29" s="1"/>
  <c r="B18" i="29"/>
  <c r="E2" i="6"/>
  <c r="AO36" i="1"/>
  <c r="G20" i="5" l="1"/>
  <c r="F2" i="6"/>
  <c r="AO37" i="1"/>
  <c r="AO6" i="1"/>
  <c r="G21" i="5" l="1"/>
  <c r="G2" i="6"/>
  <c r="AO38" i="1"/>
  <c r="AO7" i="1"/>
  <c r="AJ36" i="1"/>
  <c r="AJ6" i="1"/>
  <c r="AJ7" i="1" s="1"/>
  <c r="G22" i="5" l="1"/>
  <c r="H2" i="6"/>
  <c r="AO8" i="1"/>
  <c r="AO39" i="1"/>
  <c r="AJ8" i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37" i="1"/>
  <c r="AJ38" i="1" l="1"/>
  <c r="G23" i="5"/>
  <c r="I2" i="6"/>
  <c r="AO9" i="1"/>
  <c r="AO10" i="1" s="1"/>
  <c r="AO40" i="1"/>
  <c r="AJ39" i="1" l="1"/>
  <c r="J2" i="6"/>
  <c r="AO41" i="1"/>
  <c r="AO11" i="1"/>
  <c r="AJ40" i="1" l="1"/>
  <c r="K2" i="6"/>
  <c r="AO42" i="1"/>
  <c r="AO12" i="1"/>
  <c r="AJ41" i="1" l="1"/>
  <c r="L2" i="6"/>
  <c r="AO43" i="1"/>
  <c r="AO13" i="1"/>
  <c r="AJ42" i="1" l="1"/>
  <c r="M2" i="6"/>
  <c r="AO44" i="1"/>
  <c r="AO14" i="1"/>
  <c r="AJ43" i="1" l="1"/>
  <c r="AO45" i="1"/>
  <c r="AO15" i="1"/>
  <c r="AJ44" i="1" l="1"/>
  <c r="AO46" i="1"/>
  <c r="AO16" i="1"/>
  <c r="AJ45" i="1" l="1"/>
  <c r="AO47" i="1"/>
  <c r="AO17" i="1"/>
  <c r="AJ46" i="1" l="1"/>
  <c r="AO48" i="1"/>
  <c r="AO18" i="1"/>
  <c r="AJ47" i="1" l="1"/>
  <c r="AO49" i="1"/>
  <c r="AO19" i="1"/>
  <c r="AJ48" i="1" l="1"/>
  <c r="AO50" i="1"/>
  <c r="AO20" i="1"/>
  <c r="AJ49" i="1" l="1"/>
  <c r="AO51" i="1"/>
  <c r="AO21" i="1"/>
  <c r="AJ50" i="1" l="1"/>
  <c r="AO52" i="1"/>
  <c r="AO22" i="1"/>
  <c r="AJ51" i="1" l="1"/>
  <c r="AO53" i="1"/>
  <c r="AO23" i="1"/>
  <c r="E2" i="10"/>
  <c r="F2" i="10" s="1"/>
  <c r="G2" i="10" s="1"/>
  <c r="H2" i="10" s="1"/>
  <c r="I2" i="10" s="1"/>
  <c r="J2" i="10" s="1"/>
  <c r="K2" i="10" s="1"/>
  <c r="L2" i="10" s="1"/>
  <c r="M2" i="10" s="1"/>
  <c r="BS36" i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P36" i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O36" i="1"/>
  <c r="BO37" i="1" s="1"/>
  <c r="BM37" i="1"/>
  <c r="BM38" i="1" s="1"/>
  <c r="BM39" i="1" s="1"/>
  <c r="BM40" i="1" s="1"/>
  <c r="BM41" i="1" s="1"/>
  <c r="BM42" i="1" s="1"/>
  <c r="BM43" i="1" s="1"/>
  <c r="BM44" i="1" s="1"/>
  <c r="BM45" i="1" s="1"/>
  <c r="BM46" i="1" s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K36" i="1"/>
  <c r="I47" i="2"/>
  <c r="AJ52" i="1" l="1"/>
  <c r="BK37" i="1"/>
  <c r="H5" i="29"/>
  <c r="K5" i="29" s="1"/>
  <c r="L5" i="29" s="1"/>
  <c r="M5" i="29" s="1"/>
  <c r="AO54" i="1"/>
  <c r="AO24" i="1"/>
  <c r="BQ36" i="1"/>
  <c r="BQ37" i="1"/>
  <c r="BO38" i="1"/>
  <c r="BO39" i="1" s="1"/>
  <c r="BO40" i="1" s="1"/>
  <c r="BQ40" i="1" s="1"/>
  <c r="AJ53" i="1" l="1"/>
  <c r="BK38" i="1"/>
  <c r="AO55" i="1"/>
  <c r="AO25" i="1"/>
  <c r="BQ38" i="1"/>
  <c r="BQ39" i="1"/>
  <c r="BO41" i="1"/>
  <c r="BQ41" i="1" s="1"/>
  <c r="AJ54" i="1" l="1"/>
  <c r="BK39" i="1"/>
  <c r="AO57" i="1"/>
  <c r="AO56" i="1"/>
  <c r="AO26" i="1"/>
  <c r="BO42" i="1"/>
  <c r="BQ42" i="1" s="1"/>
  <c r="B60" i="1"/>
  <c r="AJ55" i="1" l="1"/>
  <c r="BK40" i="1"/>
  <c r="AO58" i="1"/>
  <c r="AO27" i="1"/>
  <c r="BO43" i="1"/>
  <c r="BQ43" i="1" s="1"/>
  <c r="B58" i="1"/>
  <c r="B66" i="1" s="1"/>
  <c r="AJ56" i="1" l="1"/>
  <c r="BK41" i="1"/>
  <c r="AO59" i="1"/>
  <c r="BO44" i="1"/>
  <c r="BQ44" i="1" s="1"/>
  <c r="AJ58" i="1" l="1"/>
  <c r="AJ57" i="1"/>
  <c r="BK42" i="1"/>
  <c r="AO60" i="1"/>
  <c r="BO45" i="1"/>
  <c r="BO46" i="1" s="1"/>
  <c r="K17" i="3"/>
  <c r="L17" i="3" s="1"/>
  <c r="M17" i="3" s="1"/>
  <c r="H17" i="3"/>
  <c r="I17" i="3" s="1"/>
  <c r="J17" i="3" s="1"/>
  <c r="G17" i="3"/>
  <c r="F17" i="3"/>
  <c r="E17" i="3"/>
  <c r="D17" i="3"/>
  <c r="K16" i="3"/>
  <c r="L16" i="3" s="1"/>
  <c r="M16" i="3" s="1"/>
  <c r="H16" i="3"/>
  <c r="I16" i="3" s="1"/>
  <c r="J16" i="3" s="1"/>
  <c r="G16" i="3"/>
  <c r="F16" i="3"/>
  <c r="E16" i="3"/>
  <c r="D16" i="3"/>
  <c r="K15" i="3"/>
  <c r="L15" i="3" s="1"/>
  <c r="M15" i="3" s="1"/>
  <c r="H15" i="3"/>
  <c r="I15" i="3" s="1"/>
  <c r="J15" i="3" s="1"/>
  <c r="G15" i="3"/>
  <c r="F15" i="3"/>
  <c r="E15" i="3"/>
  <c r="D15" i="3"/>
  <c r="K14" i="3"/>
  <c r="L14" i="3" s="1"/>
  <c r="M14" i="3" s="1"/>
  <c r="H14" i="3"/>
  <c r="I14" i="3" s="1"/>
  <c r="J14" i="3" s="1"/>
  <c r="G14" i="3"/>
  <c r="F14" i="3"/>
  <c r="E14" i="3"/>
  <c r="D14" i="3"/>
  <c r="K13" i="3"/>
  <c r="L13" i="3" s="1"/>
  <c r="M13" i="3" s="1"/>
  <c r="H13" i="3"/>
  <c r="I13" i="3" s="1"/>
  <c r="J13" i="3" s="1"/>
  <c r="G13" i="3"/>
  <c r="F13" i="3"/>
  <c r="E13" i="3"/>
  <c r="D13" i="3"/>
  <c r="K12" i="3"/>
  <c r="L12" i="3" s="1"/>
  <c r="M12" i="3" s="1"/>
  <c r="H12" i="3"/>
  <c r="I12" i="3" s="1"/>
  <c r="J12" i="3" s="1"/>
  <c r="G12" i="3"/>
  <c r="F12" i="3"/>
  <c r="E12" i="3"/>
  <c r="D12" i="3"/>
  <c r="K11" i="3"/>
  <c r="L11" i="3" s="1"/>
  <c r="M11" i="3" s="1"/>
  <c r="H11" i="3"/>
  <c r="I11" i="3" s="1"/>
  <c r="J11" i="3" s="1"/>
  <c r="G11" i="3"/>
  <c r="F11" i="3"/>
  <c r="E11" i="3"/>
  <c r="D11" i="3"/>
  <c r="P27" i="10"/>
  <c r="O3" i="10"/>
  <c r="B24" i="5"/>
  <c r="AA60" i="1"/>
  <c r="BG58" i="1"/>
  <c r="BG59" i="1" s="1"/>
  <c r="BE58" i="1"/>
  <c r="BE59" i="1" s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AX36" i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R36" i="1"/>
  <c r="AF36" i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L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H36" i="1"/>
  <c r="H37" i="1" s="1"/>
  <c r="G36" i="1"/>
  <c r="D36" i="1"/>
  <c r="C36" i="1"/>
  <c r="AA27" i="1"/>
  <c r="B27" i="1"/>
  <c r="C27" i="1" s="1"/>
  <c r="AA26" i="1"/>
  <c r="B26" i="1"/>
  <c r="D26" i="1" s="1"/>
  <c r="AA25" i="1"/>
  <c r="D25" i="1"/>
  <c r="C25" i="1"/>
  <c r="AA24" i="1"/>
  <c r="D24" i="1"/>
  <c r="C24" i="1"/>
  <c r="AA23" i="1"/>
  <c r="D23" i="1"/>
  <c r="C23" i="1"/>
  <c r="AA22" i="1"/>
  <c r="D22" i="1"/>
  <c r="C22" i="1"/>
  <c r="AA21" i="1"/>
  <c r="D21" i="1"/>
  <c r="C21" i="1"/>
  <c r="AA20" i="1"/>
  <c r="D20" i="1"/>
  <c r="C20" i="1"/>
  <c r="AA19" i="1"/>
  <c r="D19" i="1"/>
  <c r="C19" i="1"/>
  <c r="AA18" i="1"/>
  <c r="D18" i="1"/>
  <c r="C18" i="1"/>
  <c r="AA17" i="1"/>
  <c r="D17" i="1"/>
  <c r="C17" i="1"/>
  <c r="AA16" i="1"/>
  <c r="D16" i="1"/>
  <c r="C16" i="1"/>
  <c r="AA15" i="1"/>
  <c r="D15" i="1"/>
  <c r="C15" i="1"/>
  <c r="AA14" i="1"/>
  <c r="D14" i="1"/>
  <c r="C14" i="1"/>
  <c r="AA13" i="1"/>
  <c r="D13" i="1"/>
  <c r="C13" i="1"/>
  <c r="AA12" i="1"/>
  <c r="D12" i="1"/>
  <c r="C12" i="1"/>
  <c r="AA11" i="1"/>
  <c r="D11" i="1"/>
  <c r="C11" i="1"/>
  <c r="AA10" i="1"/>
  <c r="D10" i="1"/>
  <c r="C10" i="1"/>
  <c r="AA9" i="1"/>
  <c r="D9" i="1"/>
  <c r="C9" i="1"/>
  <c r="AA8" i="1"/>
  <c r="D8" i="1"/>
  <c r="C8" i="1"/>
  <c r="AV7" i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T7" i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S7" i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R7" i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A7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E7" i="1"/>
  <c r="E8" i="1" s="1"/>
  <c r="D7" i="1"/>
  <c r="C7" i="1"/>
  <c r="AZ6" i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X6" i="1"/>
  <c r="AX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F6" i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A6" i="1"/>
  <c r="N6" i="1"/>
  <c r="L7" i="1"/>
  <c r="J6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O27" i="1" s="1"/>
  <c r="D6" i="1"/>
  <c r="C6" i="1"/>
  <c r="AI2" i="1"/>
  <c r="T2" i="1"/>
  <c r="S2" i="1" s="1"/>
  <c r="I16" i="2"/>
  <c r="I15" i="2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I8" i="2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B56" i="1"/>
  <c r="AJ59" i="1" l="1"/>
  <c r="AJ60" i="1"/>
  <c r="AS36" i="1"/>
  <c r="H5" i="5"/>
  <c r="H17" i="5"/>
  <c r="H20" i="5"/>
  <c r="H23" i="5"/>
  <c r="H7" i="5"/>
  <c r="H10" i="5"/>
  <c r="H9" i="5"/>
  <c r="H16" i="5"/>
  <c r="H19" i="5"/>
  <c r="H22" i="5"/>
  <c r="H6" i="5"/>
  <c r="H13" i="5"/>
  <c r="H12" i="5"/>
  <c r="H15" i="5"/>
  <c r="H18" i="5"/>
  <c r="H21" i="5"/>
  <c r="H4" i="5"/>
  <c r="H8" i="5"/>
  <c r="H11" i="5"/>
  <c r="H14" i="5"/>
  <c r="P31" i="10"/>
  <c r="P37" i="10" s="1"/>
  <c r="AZ36" i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M18" i="3"/>
  <c r="L8" i="1"/>
  <c r="J18" i="3"/>
  <c r="BK43" i="1"/>
  <c r="BQ45" i="1"/>
  <c r="BQ46" i="1"/>
  <c r="BO47" i="1"/>
  <c r="AA58" i="1"/>
  <c r="AA59" i="1" s="1"/>
  <c r="AA57" i="1"/>
  <c r="N58" i="1"/>
  <c r="N59" i="1" s="1"/>
  <c r="N57" i="1"/>
  <c r="AC58" i="1"/>
  <c r="AC59" i="1" s="1"/>
  <c r="AC57" i="1"/>
  <c r="AX58" i="1"/>
  <c r="AX60" i="1" s="1"/>
  <c r="AX57" i="1"/>
  <c r="AF58" i="1"/>
  <c r="AF59" i="1" s="1"/>
  <c r="AF57" i="1"/>
  <c r="L58" i="1"/>
  <c r="L60" i="1" s="1"/>
  <c r="L61" i="1" s="1"/>
  <c r="L57" i="1"/>
  <c r="J7" i="1"/>
  <c r="S7" i="1" s="1"/>
  <c r="D58" i="1"/>
  <c r="D56" i="1"/>
  <c r="B29" i="6"/>
  <c r="B31" i="10"/>
  <c r="B37" i="10" s="1"/>
  <c r="E9" i="1"/>
  <c r="E10" i="1" s="1"/>
  <c r="J8" i="1"/>
  <c r="T8" i="1" s="1"/>
  <c r="Y8" i="1" s="1"/>
  <c r="C26" i="1"/>
  <c r="D27" i="1"/>
  <c r="T6" i="1"/>
  <c r="Y6" i="1" s="1"/>
  <c r="S6" i="1"/>
  <c r="N7" i="1"/>
  <c r="O6" i="1"/>
  <c r="G7" i="1"/>
  <c r="M7" i="1" s="1"/>
  <c r="I6" i="1"/>
  <c r="I36" i="1"/>
  <c r="AM36" i="1" s="1"/>
  <c r="AN36" i="1" s="1"/>
  <c r="AR37" i="1"/>
  <c r="C56" i="1"/>
  <c r="M36" i="1"/>
  <c r="G37" i="1"/>
  <c r="M37" i="1" s="1"/>
  <c r="O37" i="1"/>
  <c r="H38" i="1"/>
  <c r="O36" i="1"/>
  <c r="AZ57" i="1" l="1"/>
  <c r="AJ62" i="1"/>
  <c r="AJ61" i="1"/>
  <c r="P32" i="10"/>
  <c r="AZ58" i="1"/>
  <c r="AZ60" i="1" s="1"/>
  <c r="B30" i="6"/>
  <c r="B35" i="6"/>
  <c r="L9" i="1"/>
  <c r="BK44" i="1"/>
  <c r="BQ47" i="1"/>
  <c r="BO48" i="1"/>
  <c r="S8" i="1"/>
  <c r="L59" i="1"/>
  <c r="AX59" i="1"/>
  <c r="T7" i="1"/>
  <c r="Y7" i="1" s="1"/>
  <c r="J9" i="1"/>
  <c r="T9" i="1" s="1"/>
  <c r="Y9" i="1" s="1"/>
  <c r="C58" i="1"/>
  <c r="P36" i="1"/>
  <c r="Q36" i="1" s="1"/>
  <c r="AS37" i="1"/>
  <c r="AR38" i="1"/>
  <c r="P6" i="1"/>
  <c r="AM6" i="1"/>
  <c r="AN6" i="1" s="1"/>
  <c r="N8" i="1"/>
  <c r="O7" i="1"/>
  <c r="G8" i="1"/>
  <c r="M8" i="1" s="1"/>
  <c r="I7" i="1"/>
  <c r="K6" i="1"/>
  <c r="F89" i="2" s="1"/>
  <c r="E11" i="1"/>
  <c r="J10" i="1"/>
  <c r="G38" i="1"/>
  <c r="G39" i="1" s="1"/>
  <c r="I37" i="1"/>
  <c r="P37" i="1" s="1"/>
  <c r="H39" i="1"/>
  <c r="O38" i="1"/>
  <c r="AZ59" i="1" l="1"/>
  <c r="L10" i="1"/>
  <c r="BK45" i="1"/>
  <c r="BQ48" i="1"/>
  <c r="BO49" i="1"/>
  <c r="S9" i="1"/>
  <c r="AH36" i="1"/>
  <c r="R36" i="1" s="1"/>
  <c r="E12" i="1"/>
  <c r="J11" i="1"/>
  <c r="I8" i="1"/>
  <c r="G9" i="1"/>
  <c r="M9" i="1" s="1"/>
  <c r="Q6" i="1"/>
  <c r="AH6" i="1"/>
  <c r="AS38" i="1"/>
  <c r="AR39" i="1"/>
  <c r="T10" i="1"/>
  <c r="Y10" i="1" s="1"/>
  <c r="S10" i="1"/>
  <c r="P7" i="1"/>
  <c r="K7" i="1"/>
  <c r="AM7" i="1"/>
  <c r="AN7" i="1" s="1"/>
  <c r="N9" i="1"/>
  <c r="O8" i="1"/>
  <c r="I38" i="1"/>
  <c r="AM38" i="1" s="1"/>
  <c r="AN38" i="1" s="1"/>
  <c r="M38" i="1"/>
  <c r="AM37" i="1"/>
  <c r="AN37" i="1" s="1"/>
  <c r="O39" i="1"/>
  <c r="H40" i="1"/>
  <c r="G40" i="1"/>
  <c r="I39" i="1"/>
  <c r="M39" i="1"/>
  <c r="AH37" i="1"/>
  <c r="Q37" i="1"/>
  <c r="L11" i="1" l="1"/>
  <c r="BK46" i="1"/>
  <c r="BO50" i="1"/>
  <c r="BQ49" i="1"/>
  <c r="AI36" i="1"/>
  <c r="O9" i="1"/>
  <c r="N10" i="1"/>
  <c r="N28" i="1"/>
  <c r="N29" i="1" s="1"/>
  <c r="T11" i="1"/>
  <c r="Y11" i="1" s="1"/>
  <c r="S11" i="1"/>
  <c r="AS39" i="1"/>
  <c r="AR40" i="1"/>
  <c r="I9" i="1"/>
  <c r="G10" i="1"/>
  <c r="M10" i="1" s="1"/>
  <c r="E13" i="1"/>
  <c r="J12" i="1"/>
  <c r="AM8" i="1"/>
  <c r="AN8" i="1" s="1"/>
  <c r="P8" i="1"/>
  <c r="K8" i="1"/>
  <c r="AH7" i="1"/>
  <c r="Q7" i="1"/>
  <c r="AI6" i="1"/>
  <c r="R6" i="1"/>
  <c r="P38" i="1"/>
  <c r="Q38" i="1" s="1"/>
  <c r="H41" i="1"/>
  <c r="O40" i="1"/>
  <c r="R37" i="1"/>
  <c r="AI37" i="1"/>
  <c r="P39" i="1"/>
  <c r="AM39" i="1"/>
  <c r="AN39" i="1" s="1"/>
  <c r="I40" i="1"/>
  <c r="M40" i="1"/>
  <c r="G41" i="1"/>
  <c r="L12" i="1" l="1"/>
  <c r="BK47" i="1"/>
  <c r="AK37" i="1"/>
  <c r="AK36" i="1"/>
  <c r="AK6" i="1"/>
  <c r="AQ6" i="1" s="1"/>
  <c r="BQ50" i="1"/>
  <c r="BO51" i="1"/>
  <c r="AP36" i="1"/>
  <c r="AT36" i="1" s="1"/>
  <c r="AI7" i="1"/>
  <c r="R7" i="1"/>
  <c r="S12" i="1"/>
  <c r="T12" i="1"/>
  <c r="Y12" i="1" s="1"/>
  <c r="P9" i="1"/>
  <c r="AM9" i="1"/>
  <c r="AN9" i="1" s="1"/>
  <c r="K9" i="1"/>
  <c r="W6" i="1"/>
  <c r="X6" i="1" s="1"/>
  <c r="U6" i="1"/>
  <c r="V6" i="1" s="1"/>
  <c r="E14" i="1"/>
  <c r="J13" i="1"/>
  <c r="AS40" i="1"/>
  <c r="AR41" i="1"/>
  <c r="AP6" i="1"/>
  <c r="AH8" i="1"/>
  <c r="Q8" i="1"/>
  <c r="I10" i="1"/>
  <c r="G11" i="1"/>
  <c r="M11" i="1" s="1"/>
  <c r="N11" i="1"/>
  <c r="O10" i="1"/>
  <c r="AH38" i="1"/>
  <c r="AI38" i="1" s="1"/>
  <c r="O41" i="1"/>
  <c r="H42" i="1"/>
  <c r="AM40" i="1"/>
  <c r="AN40" i="1" s="1"/>
  <c r="P40" i="1"/>
  <c r="AH39" i="1"/>
  <c r="Q39" i="1"/>
  <c r="I41" i="1"/>
  <c r="M41" i="1"/>
  <c r="G42" i="1"/>
  <c r="AP37" i="1"/>
  <c r="AQ36" i="1" l="1"/>
  <c r="AW36" i="1" s="1"/>
  <c r="AY36" i="1" s="1"/>
  <c r="AQ37" i="1"/>
  <c r="L13" i="1"/>
  <c r="BK48" i="1"/>
  <c r="AL37" i="1"/>
  <c r="AL36" i="1"/>
  <c r="AK32" i="1"/>
  <c r="AW6" i="1"/>
  <c r="AY6" i="1" s="1"/>
  <c r="BA6" i="1" s="1"/>
  <c r="AK38" i="1"/>
  <c r="AK7" i="1"/>
  <c r="AQ7" i="1" s="1"/>
  <c r="BQ51" i="1"/>
  <c r="BO52" i="1"/>
  <c r="AV36" i="1"/>
  <c r="AU36" i="1"/>
  <c r="BL36" i="1" s="1"/>
  <c r="BN36" i="1" s="1"/>
  <c r="Z6" i="1"/>
  <c r="AB6" i="1" s="1"/>
  <c r="AD6" i="1" s="1"/>
  <c r="AE6" i="1" s="1"/>
  <c r="N12" i="1"/>
  <c r="O11" i="1"/>
  <c r="AS41" i="1"/>
  <c r="AR42" i="1"/>
  <c r="AH9" i="1"/>
  <c r="Q9" i="1"/>
  <c r="AI8" i="1"/>
  <c r="R8" i="1"/>
  <c r="P10" i="1"/>
  <c r="AM10" i="1"/>
  <c r="AN10" i="1" s="1"/>
  <c r="K10" i="1"/>
  <c r="T13" i="1"/>
  <c r="Y13" i="1" s="1"/>
  <c r="S13" i="1"/>
  <c r="W7" i="1"/>
  <c r="X7" i="1" s="1"/>
  <c r="U7" i="1"/>
  <c r="V7" i="1" s="1"/>
  <c r="G12" i="1"/>
  <c r="M12" i="1" s="1"/>
  <c r="I11" i="1"/>
  <c r="AL6" i="1"/>
  <c r="AK2" i="1"/>
  <c r="J14" i="1"/>
  <c r="E15" i="1"/>
  <c r="AP7" i="1"/>
  <c r="R38" i="1"/>
  <c r="H43" i="1"/>
  <c r="O42" i="1"/>
  <c r="M42" i="1"/>
  <c r="I42" i="1"/>
  <c r="G43" i="1"/>
  <c r="AP38" i="1"/>
  <c r="AI39" i="1"/>
  <c r="R39" i="1"/>
  <c r="AM41" i="1"/>
  <c r="AN41" i="1" s="1"/>
  <c r="P41" i="1"/>
  <c r="Q40" i="1"/>
  <c r="AH40" i="1"/>
  <c r="AT37" i="1"/>
  <c r="AQ38" i="1" l="1"/>
  <c r="BA36" i="1"/>
  <c r="D4" i="5" s="1"/>
  <c r="E36" i="1"/>
  <c r="F36" i="1" s="1"/>
  <c r="L14" i="1"/>
  <c r="BR36" i="1"/>
  <c r="BT36" i="1" s="1"/>
  <c r="F4" i="5" s="1"/>
  <c r="AL38" i="1"/>
  <c r="BK49" i="1"/>
  <c r="AL7" i="1"/>
  <c r="AW7" i="1"/>
  <c r="AY7" i="1" s="1"/>
  <c r="BA7" i="1" s="1"/>
  <c r="AK39" i="1"/>
  <c r="AK8" i="1"/>
  <c r="AQ8" i="1" s="1"/>
  <c r="BQ52" i="1"/>
  <c r="BO53" i="1"/>
  <c r="AV37" i="1"/>
  <c r="AU37" i="1"/>
  <c r="BL37" i="1" s="1"/>
  <c r="BN37" i="1" s="1"/>
  <c r="AG6" i="1"/>
  <c r="Z7" i="1"/>
  <c r="AB7" i="1" s="1"/>
  <c r="AD7" i="1" s="1"/>
  <c r="AE7" i="1" s="1"/>
  <c r="W8" i="1"/>
  <c r="X8" i="1" s="1"/>
  <c r="U8" i="1"/>
  <c r="V8" i="1" s="1"/>
  <c r="AS42" i="1"/>
  <c r="AR43" i="1"/>
  <c r="N13" i="1"/>
  <c r="O12" i="1"/>
  <c r="E16" i="1"/>
  <c r="J15" i="1"/>
  <c r="P11" i="1"/>
  <c r="AM11" i="1"/>
  <c r="AN11" i="1" s="1"/>
  <c r="K11" i="1"/>
  <c r="AP8" i="1"/>
  <c r="T14" i="1"/>
  <c r="Y14" i="1" s="1"/>
  <c r="S14" i="1"/>
  <c r="I12" i="1"/>
  <c r="G13" i="1"/>
  <c r="M13" i="1" s="1"/>
  <c r="Q10" i="1"/>
  <c r="AH10" i="1"/>
  <c r="R9" i="1"/>
  <c r="AI9" i="1"/>
  <c r="O43" i="1"/>
  <c r="H44" i="1"/>
  <c r="AI40" i="1"/>
  <c r="R40" i="1"/>
  <c r="AP39" i="1"/>
  <c r="AH41" i="1"/>
  <c r="Q41" i="1"/>
  <c r="G44" i="1"/>
  <c r="M43" i="1"/>
  <c r="I43" i="1"/>
  <c r="AW37" i="1"/>
  <c r="AY37" i="1" s="1"/>
  <c r="AT38" i="1"/>
  <c r="P42" i="1"/>
  <c r="AM42" i="1"/>
  <c r="AN42" i="1" s="1"/>
  <c r="AW38" i="1" l="1"/>
  <c r="AY38" i="1" s="1"/>
  <c r="AQ39" i="1"/>
  <c r="J36" i="1"/>
  <c r="T36" i="1" s="1"/>
  <c r="Y36" i="1" s="1"/>
  <c r="E37" i="1"/>
  <c r="J37" i="1" s="1"/>
  <c r="T37" i="1" s="1"/>
  <c r="Y37" i="1" s="1"/>
  <c r="BA37" i="1"/>
  <c r="D5" i="5" s="1"/>
  <c r="L15" i="1"/>
  <c r="BR37" i="1"/>
  <c r="BT37" i="1" s="1"/>
  <c r="F5" i="5" s="1"/>
  <c r="BK50" i="1"/>
  <c r="AL8" i="1"/>
  <c r="AW8" i="1"/>
  <c r="AY8" i="1" s="1"/>
  <c r="BA8" i="1" s="1"/>
  <c r="AL39" i="1"/>
  <c r="AK40" i="1"/>
  <c r="AK9" i="1"/>
  <c r="AQ9" i="1" s="1"/>
  <c r="N63" i="1"/>
  <c r="N64" i="1" s="1"/>
  <c r="BO54" i="1"/>
  <c r="BQ53" i="1"/>
  <c r="AV38" i="1"/>
  <c r="AU38" i="1"/>
  <c r="BL38" i="1" s="1"/>
  <c r="BN38" i="1" s="1"/>
  <c r="AG7" i="1"/>
  <c r="O13" i="1"/>
  <c r="N14" i="1"/>
  <c r="AP9" i="1"/>
  <c r="AH11" i="1"/>
  <c r="Q11" i="1"/>
  <c r="AS43" i="1"/>
  <c r="AR44" i="1"/>
  <c r="W9" i="1"/>
  <c r="X9" i="1" s="1"/>
  <c r="U9" i="1"/>
  <c r="V9" i="1" s="1"/>
  <c r="E17" i="1"/>
  <c r="J16" i="1"/>
  <c r="I13" i="1"/>
  <c r="G14" i="1"/>
  <c r="M14" i="1" s="1"/>
  <c r="T15" i="1"/>
  <c r="Y15" i="1" s="1"/>
  <c r="S15" i="1"/>
  <c r="P12" i="1"/>
  <c r="AM12" i="1"/>
  <c r="AN12" i="1" s="1"/>
  <c r="K12" i="1"/>
  <c r="AI10" i="1"/>
  <c r="R10" i="1"/>
  <c r="Z8" i="1"/>
  <c r="AB8" i="1" s="1"/>
  <c r="AD8" i="1" s="1"/>
  <c r="H45" i="1"/>
  <c r="O44" i="1"/>
  <c r="M44" i="1"/>
  <c r="G45" i="1"/>
  <c r="I44" i="1"/>
  <c r="AT39" i="1"/>
  <c r="AP40" i="1"/>
  <c r="Q42" i="1"/>
  <c r="AH42" i="1"/>
  <c r="P43" i="1"/>
  <c r="AM43" i="1"/>
  <c r="AN43" i="1" s="1"/>
  <c r="R41" i="1"/>
  <c r="AI41" i="1"/>
  <c r="AW39" i="1" l="1"/>
  <c r="AY39" i="1" s="1"/>
  <c r="K36" i="1"/>
  <c r="I89" i="2" s="1"/>
  <c r="AQ40" i="1"/>
  <c r="W36" i="1"/>
  <c r="X36" i="1" s="1"/>
  <c r="F37" i="1"/>
  <c r="S37" i="1"/>
  <c r="U37" i="1" s="1"/>
  <c r="V37" i="1" s="1"/>
  <c r="S36" i="1"/>
  <c r="U36" i="1" s="1"/>
  <c r="V36" i="1" s="1"/>
  <c r="K37" i="1"/>
  <c r="E38" i="1"/>
  <c r="J38" i="1" s="1"/>
  <c r="K38" i="1" s="1"/>
  <c r="BA38" i="1"/>
  <c r="D6" i="5" s="1"/>
  <c r="L16" i="1"/>
  <c r="BR38" i="1"/>
  <c r="BT38" i="1" s="1"/>
  <c r="F6" i="5" s="1"/>
  <c r="BK51" i="1"/>
  <c r="AL9" i="1"/>
  <c r="AW9" i="1"/>
  <c r="AY9" i="1" s="1"/>
  <c r="BA9" i="1" s="1"/>
  <c r="AL40" i="1"/>
  <c r="AK41" i="1"/>
  <c r="AK10" i="1"/>
  <c r="AQ10" i="1" s="1"/>
  <c r="BQ54" i="1"/>
  <c r="BO55" i="1"/>
  <c r="AV39" i="1"/>
  <c r="AU39" i="1"/>
  <c r="BL39" i="1" s="1"/>
  <c r="BN39" i="1" s="1"/>
  <c r="AP10" i="1"/>
  <c r="S16" i="1"/>
  <c r="T16" i="1"/>
  <c r="Y16" i="1" s="1"/>
  <c r="AS44" i="1"/>
  <c r="AR45" i="1"/>
  <c r="AE8" i="1"/>
  <c r="AG8" i="1"/>
  <c r="P13" i="1"/>
  <c r="AM13" i="1"/>
  <c r="AN13" i="1" s="1"/>
  <c r="K13" i="1"/>
  <c r="J17" i="1"/>
  <c r="E18" i="1"/>
  <c r="AI11" i="1"/>
  <c r="R11" i="1"/>
  <c r="I14" i="1"/>
  <c r="G15" i="1"/>
  <c r="M15" i="1" s="1"/>
  <c r="W10" i="1"/>
  <c r="X10" i="1" s="1"/>
  <c r="U10" i="1"/>
  <c r="V10" i="1" s="1"/>
  <c r="AH12" i="1"/>
  <c r="Q12" i="1"/>
  <c r="Z9" i="1"/>
  <c r="AB9" i="1" s="1"/>
  <c r="AD9" i="1" s="1"/>
  <c r="N15" i="1"/>
  <c r="O14" i="1"/>
  <c r="O45" i="1"/>
  <c r="H46" i="1"/>
  <c r="AP41" i="1"/>
  <c r="AI42" i="1"/>
  <c r="R42" i="1"/>
  <c r="P44" i="1"/>
  <c r="AM44" i="1"/>
  <c r="AN44" i="1" s="1"/>
  <c r="M45" i="1"/>
  <c r="G46" i="1"/>
  <c r="I45" i="1"/>
  <c r="AH43" i="1"/>
  <c r="Q43" i="1"/>
  <c r="AT40" i="1"/>
  <c r="W37" i="1"/>
  <c r="X37" i="1" s="1"/>
  <c r="AW40" i="1" l="1"/>
  <c r="AY40" i="1" s="1"/>
  <c r="Z36" i="1"/>
  <c r="AB36" i="1" s="1"/>
  <c r="AD36" i="1" s="1"/>
  <c r="AE36" i="1" s="1"/>
  <c r="AQ41" i="1"/>
  <c r="T38" i="1"/>
  <c r="Y38" i="1" s="1"/>
  <c r="S38" i="1"/>
  <c r="F38" i="1"/>
  <c r="E39" i="1"/>
  <c r="F39" i="1" s="1"/>
  <c r="BA39" i="1"/>
  <c r="D7" i="5" s="1"/>
  <c r="L17" i="1"/>
  <c r="BR39" i="1"/>
  <c r="BT39" i="1" s="1"/>
  <c r="F7" i="5" s="1"/>
  <c r="BK52" i="1"/>
  <c r="AL10" i="1"/>
  <c r="AW10" i="1"/>
  <c r="AY10" i="1" s="1"/>
  <c r="BA10" i="1" s="1"/>
  <c r="AL41" i="1"/>
  <c r="AK42" i="1"/>
  <c r="AK11" i="1"/>
  <c r="AQ11" i="1" s="1"/>
  <c r="BQ55" i="1"/>
  <c r="BO56" i="1"/>
  <c r="BQ56" i="1" s="1"/>
  <c r="AV40" i="1"/>
  <c r="AU40" i="1"/>
  <c r="BL40" i="1" s="1"/>
  <c r="BN40" i="1" s="1"/>
  <c r="Z10" i="1"/>
  <c r="AB10" i="1" s="1"/>
  <c r="AD10" i="1" s="1"/>
  <c r="AE10" i="1" s="1"/>
  <c r="G16" i="1"/>
  <c r="M16" i="1" s="1"/>
  <c r="I15" i="1"/>
  <c r="AP11" i="1"/>
  <c r="N16" i="1"/>
  <c r="O15" i="1"/>
  <c r="AI12" i="1"/>
  <c r="R12" i="1"/>
  <c r="AH13" i="1"/>
  <c r="Q13" i="1"/>
  <c r="T17" i="1"/>
  <c r="Y17" i="1" s="1"/>
  <c r="S17" i="1"/>
  <c r="AS45" i="1"/>
  <c r="AR46" i="1"/>
  <c r="P14" i="1"/>
  <c r="AM14" i="1"/>
  <c r="AN14" i="1" s="1"/>
  <c r="K14" i="1"/>
  <c r="E19" i="1"/>
  <c r="J18" i="1"/>
  <c r="AG9" i="1"/>
  <c r="AE9" i="1"/>
  <c r="W11" i="1"/>
  <c r="X11" i="1" s="1"/>
  <c r="U11" i="1"/>
  <c r="V11" i="1" s="1"/>
  <c r="H47" i="1"/>
  <c r="O46" i="1"/>
  <c r="Z37" i="1"/>
  <c r="AB37" i="1" s="1"/>
  <c r="AD37" i="1" s="1"/>
  <c r="AG37" i="1" s="1"/>
  <c r="C5" i="5" s="1"/>
  <c r="E5" i="5" s="1"/>
  <c r="I5" i="5" s="1"/>
  <c r="AT41" i="1"/>
  <c r="AM45" i="1"/>
  <c r="AN45" i="1" s="1"/>
  <c r="P45" i="1"/>
  <c r="AP42" i="1"/>
  <c r="G47" i="1"/>
  <c r="M46" i="1"/>
  <c r="I46" i="1"/>
  <c r="R43" i="1"/>
  <c r="AI43" i="1"/>
  <c r="Q44" i="1"/>
  <c r="AH44" i="1"/>
  <c r="AW41" i="1" l="1"/>
  <c r="AY41" i="1" s="1"/>
  <c r="J39" i="1"/>
  <c r="T39" i="1" s="1"/>
  <c r="Y39" i="1" s="1"/>
  <c r="AG36" i="1"/>
  <c r="C4" i="5" s="1"/>
  <c r="E4" i="5" s="1"/>
  <c r="I4" i="5" s="1"/>
  <c r="U38" i="1"/>
  <c r="V38" i="1" s="1"/>
  <c r="AQ42" i="1"/>
  <c r="W38" i="1"/>
  <c r="X38" i="1" s="1"/>
  <c r="E40" i="1"/>
  <c r="J40" i="1" s="1"/>
  <c r="S40" i="1" s="1"/>
  <c r="BA40" i="1"/>
  <c r="D8" i="5" s="1"/>
  <c r="L18" i="1"/>
  <c r="BR40" i="1"/>
  <c r="BT40" i="1" s="1"/>
  <c r="F8" i="5" s="1"/>
  <c r="BK53" i="1"/>
  <c r="AL11" i="1"/>
  <c r="AW11" i="1"/>
  <c r="AY11" i="1" s="1"/>
  <c r="BA11" i="1" s="1"/>
  <c r="AL42" i="1"/>
  <c r="AK43" i="1"/>
  <c r="AK12" i="1"/>
  <c r="AQ12" i="1" s="1"/>
  <c r="A5" i="10"/>
  <c r="C5" i="10" s="1"/>
  <c r="A5" i="6"/>
  <c r="C5" i="6" s="1"/>
  <c r="AV41" i="1"/>
  <c r="AU41" i="1"/>
  <c r="BL41" i="1" s="1"/>
  <c r="BN41" i="1" s="1"/>
  <c r="AG10" i="1"/>
  <c r="Z11" i="1"/>
  <c r="AB11" i="1" s="1"/>
  <c r="AD11" i="1" s="1"/>
  <c r="AE11" i="1" s="1"/>
  <c r="W12" i="1"/>
  <c r="X12" i="1" s="1"/>
  <c r="U12" i="1"/>
  <c r="V12" i="1" s="1"/>
  <c r="T18" i="1"/>
  <c r="Y18" i="1" s="1"/>
  <c r="S18" i="1"/>
  <c r="AP12" i="1"/>
  <c r="E20" i="1"/>
  <c r="J19" i="1"/>
  <c r="AS46" i="1"/>
  <c r="AR47" i="1"/>
  <c r="P15" i="1"/>
  <c r="AM15" i="1"/>
  <c r="AN15" i="1" s="1"/>
  <c r="K15" i="1"/>
  <c r="I16" i="1"/>
  <c r="G17" i="1"/>
  <c r="M17" i="1" s="1"/>
  <c r="Q14" i="1"/>
  <c r="AH14" i="1"/>
  <c r="R13" i="1"/>
  <c r="AI13" i="1"/>
  <c r="N17" i="1"/>
  <c r="O16" i="1"/>
  <c r="AE37" i="1"/>
  <c r="O47" i="1"/>
  <c r="H48" i="1"/>
  <c r="AI44" i="1"/>
  <c r="R44" i="1"/>
  <c r="AP43" i="1"/>
  <c r="G48" i="1"/>
  <c r="I47" i="1"/>
  <c r="M47" i="1"/>
  <c r="AH45" i="1"/>
  <c r="Q45" i="1"/>
  <c r="AM46" i="1"/>
  <c r="AN46" i="1" s="1"/>
  <c r="P46" i="1"/>
  <c r="AT42" i="1"/>
  <c r="AW42" i="1" l="1"/>
  <c r="AY42" i="1" s="1"/>
  <c r="W39" i="1"/>
  <c r="X39" i="1" s="1"/>
  <c r="K39" i="1"/>
  <c r="S39" i="1"/>
  <c r="U39" i="1" s="1"/>
  <c r="V39" i="1" s="1"/>
  <c r="T40" i="1"/>
  <c r="Y40" i="1" s="1"/>
  <c r="Z38" i="1"/>
  <c r="AB38" i="1" s="1"/>
  <c r="AD38" i="1" s="1"/>
  <c r="AE38" i="1" s="1"/>
  <c r="K40" i="1"/>
  <c r="AQ43" i="1"/>
  <c r="F40" i="1"/>
  <c r="E41" i="1"/>
  <c r="F41" i="1" s="1"/>
  <c r="BA41" i="1"/>
  <c r="D9" i="5" s="1"/>
  <c r="L19" i="1"/>
  <c r="BR41" i="1"/>
  <c r="BT41" i="1" s="1"/>
  <c r="F9" i="5" s="1"/>
  <c r="BK54" i="1"/>
  <c r="D5" i="6"/>
  <c r="H5" i="6"/>
  <c r="L5" i="6"/>
  <c r="E5" i="6"/>
  <c r="I5" i="6"/>
  <c r="M5" i="6"/>
  <c r="F5" i="6"/>
  <c r="G5" i="6"/>
  <c r="J5" i="6"/>
  <c r="K5" i="6"/>
  <c r="AL43" i="1"/>
  <c r="AL12" i="1"/>
  <c r="AW12" i="1"/>
  <c r="AY12" i="1" s="1"/>
  <c r="BA12" i="1" s="1"/>
  <c r="AK44" i="1"/>
  <c r="AK13" i="1"/>
  <c r="AQ13" i="1" s="1"/>
  <c r="A4" i="10"/>
  <c r="A4" i="6"/>
  <c r="AV42" i="1"/>
  <c r="AU42" i="1"/>
  <c r="BL42" i="1" s="1"/>
  <c r="BN42" i="1" s="1"/>
  <c r="AG11" i="1"/>
  <c r="Z12" i="1"/>
  <c r="AB12" i="1" s="1"/>
  <c r="AD12" i="1" s="1"/>
  <c r="AE12" i="1" s="1"/>
  <c r="AI14" i="1"/>
  <c r="R14" i="1"/>
  <c r="U13" i="1"/>
  <c r="V13" i="1" s="1"/>
  <c r="W13" i="1"/>
  <c r="X13" i="1" s="1"/>
  <c r="I17" i="1"/>
  <c r="G18" i="1"/>
  <c r="M18" i="1" s="1"/>
  <c r="P16" i="1"/>
  <c r="AM16" i="1"/>
  <c r="AN16" i="1" s="1"/>
  <c r="K16" i="1"/>
  <c r="AH15" i="1"/>
  <c r="Q15" i="1"/>
  <c r="S19" i="1"/>
  <c r="T19" i="1"/>
  <c r="Y19" i="1" s="1"/>
  <c r="N18" i="1"/>
  <c r="O17" i="1"/>
  <c r="E21" i="1"/>
  <c r="J20" i="1"/>
  <c r="AP13" i="1"/>
  <c r="AS47" i="1"/>
  <c r="AR48" i="1"/>
  <c r="H49" i="1"/>
  <c r="O48" i="1"/>
  <c r="K5" i="10"/>
  <c r="Y5" i="10" s="1"/>
  <c r="G5" i="10"/>
  <c r="U5" i="10" s="1"/>
  <c r="M5" i="10"/>
  <c r="AA5" i="10" s="1"/>
  <c r="H5" i="10"/>
  <c r="V5" i="10" s="1"/>
  <c r="L5" i="10"/>
  <c r="Z5" i="10" s="1"/>
  <c r="F5" i="10"/>
  <c r="T5" i="10" s="1"/>
  <c r="E5" i="10"/>
  <c r="S5" i="10" s="1"/>
  <c r="D5" i="10"/>
  <c r="R5" i="10" s="1"/>
  <c r="J5" i="10"/>
  <c r="X5" i="10" s="1"/>
  <c r="I5" i="10"/>
  <c r="W5" i="10" s="1"/>
  <c r="AP44" i="1"/>
  <c r="Q46" i="1"/>
  <c r="AH46" i="1"/>
  <c r="R45" i="1"/>
  <c r="AI45" i="1"/>
  <c r="P47" i="1"/>
  <c r="AM47" i="1"/>
  <c r="AN47" i="1" s="1"/>
  <c r="AT43" i="1"/>
  <c r="G49" i="1"/>
  <c r="M48" i="1"/>
  <c r="I48" i="1"/>
  <c r="AW43" i="1" l="1"/>
  <c r="AY43" i="1" s="1"/>
  <c r="Z39" i="1"/>
  <c r="AB39" i="1" s="1"/>
  <c r="AD39" i="1" s="1"/>
  <c r="AG39" i="1" s="1"/>
  <c r="C7" i="5" s="1"/>
  <c r="E7" i="5" s="1"/>
  <c r="I7" i="5" s="1"/>
  <c r="A7" i="6" s="1"/>
  <c r="C7" i="6" s="1"/>
  <c r="U40" i="1"/>
  <c r="V40" i="1" s="1"/>
  <c r="W40" i="1"/>
  <c r="X40" i="1" s="1"/>
  <c r="AG38" i="1"/>
  <c r="C6" i="5" s="1"/>
  <c r="E6" i="5" s="1"/>
  <c r="I6" i="5" s="1"/>
  <c r="AQ44" i="1"/>
  <c r="J41" i="1"/>
  <c r="K41" i="1" s="1"/>
  <c r="E42" i="1"/>
  <c r="F42" i="1" s="1"/>
  <c r="BA42" i="1"/>
  <c r="D10" i="5" s="1"/>
  <c r="D4" i="6"/>
  <c r="C4" i="6"/>
  <c r="D4" i="10"/>
  <c r="R4" i="10" s="1"/>
  <c r="C4" i="10"/>
  <c r="L20" i="1"/>
  <c r="BR42" i="1"/>
  <c r="BT42" i="1" s="1"/>
  <c r="F10" i="5" s="1"/>
  <c r="BK55" i="1"/>
  <c r="G4" i="6"/>
  <c r="K4" i="6"/>
  <c r="I4" i="6"/>
  <c r="H4" i="6"/>
  <c r="L4" i="6"/>
  <c r="E4" i="6"/>
  <c r="M4" i="6"/>
  <c r="F4" i="6"/>
  <c r="J4" i="6"/>
  <c r="AL13" i="1"/>
  <c r="AL44" i="1"/>
  <c r="AK45" i="1"/>
  <c r="AK14" i="1"/>
  <c r="AQ14" i="1" s="1"/>
  <c r="AW13" i="1"/>
  <c r="AY13" i="1" s="1"/>
  <c r="BA13" i="1" s="1"/>
  <c r="S41" i="1"/>
  <c r="E4" i="10"/>
  <c r="S4" i="10" s="1"/>
  <c r="K4" i="10"/>
  <c r="Y4" i="10" s="1"/>
  <c r="M4" i="10"/>
  <c r="AA4" i="10" s="1"/>
  <c r="F4" i="10"/>
  <c r="T4" i="10" s="1"/>
  <c r="H4" i="10"/>
  <c r="V4" i="10" s="1"/>
  <c r="L4" i="10"/>
  <c r="Z4" i="10" s="1"/>
  <c r="J4" i="10"/>
  <c r="X4" i="10" s="1"/>
  <c r="I4" i="10"/>
  <c r="W4" i="10" s="1"/>
  <c r="G4" i="10"/>
  <c r="U4" i="10" s="1"/>
  <c r="AV43" i="1"/>
  <c r="AU43" i="1"/>
  <c r="BL43" i="1" s="1"/>
  <c r="BN43" i="1" s="1"/>
  <c r="AG12" i="1"/>
  <c r="AP14" i="1"/>
  <c r="E22" i="1"/>
  <c r="J21" i="1"/>
  <c r="AH16" i="1"/>
  <c r="Q16" i="1"/>
  <c r="AI15" i="1"/>
  <c r="R15" i="1"/>
  <c r="G19" i="1"/>
  <c r="M19" i="1" s="1"/>
  <c r="I18" i="1"/>
  <c r="Z13" i="1"/>
  <c r="AB13" i="1" s="1"/>
  <c r="AD13" i="1" s="1"/>
  <c r="T20" i="1"/>
  <c r="Y20" i="1" s="1"/>
  <c r="S20" i="1"/>
  <c r="AS48" i="1"/>
  <c r="AR49" i="1"/>
  <c r="N19" i="1"/>
  <c r="O18" i="1"/>
  <c r="P17" i="1"/>
  <c r="AM17" i="1"/>
  <c r="AN17" i="1" s="1"/>
  <c r="K17" i="1"/>
  <c r="W14" i="1"/>
  <c r="X14" i="1" s="1"/>
  <c r="U14" i="1"/>
  <c r="V14" i="1" s="1"/>
  <c r="AE39" i="1"/>
  <c r="O49" i="1"/>
  <c r="H50" i="1"/>
  <c r="AM48" i="1"/>
  <c r="AN48" i="1" s="1"/>
  <c r="P48" i="1"/>
  <c r="AP45" i="1"/>
  <c r="M49" i="1"/>
  <c r="I49" i="1"/>
  <c r="G50" i="1"/>
  <c r="AH47" i="1"/>
  <c r="Q47" i="1"/>
  <c r="R46" i="1"/>
  <c r="AI46" i="1"/>
  <c r="AT44" i="1"/>
  <c r="AW44" i="1" l="1"/>
  <c r="AY44" i="1" s="1"/>
  <c r="A7" i="10"/>
  <c r="C7" i="10" s="1"/>
  <c r="Z40" i="1"/>
  <c r="AB40" i="1" s="1"/>
  <c r="AD40" i="1" s="1"/>
  <c r="AE40" i="1" s="1"/>
  <c r="T41" i="1"/>
  <c r="Y41" i="1" s="1"/>
  <c r="AQ45" i="1"/>
  <c r="J42" i="1"/>
  <c r="T42" i="1" s="1"/>
  <c r="Y42" i="1" s="1"/>
  <c r="E43" i="1"/>
  <c r="J43" i="1" s="1"/>
  <c r="K43" i="1" s="1"/>
  <c r="BA43" i="1"/>
  <c r="D11" i="5" s="1"/>
  <c r="L21" i="1"/>
  <c r="AW14" i="1"/>
  <c r="AY14" i="1" s="1"/>
  <c r="BA14" i="1" s="1"/>
  <c r="BR43" i="1"/>
  <c r="BT43" i="1" s="1"/>
  <c r="F11" i="5" s="1"/>
  <c r="BK56" i="1"/>
  <c r="D7" i="6"/>
  <c r="H7" i="6"/>
  <c r="L7" i="6"/>
  <c r="E7" i="6"/>
  <c r="I7" i="6"/>
  <c r="M7" i="6"/>
  <c r="J7" i="6"/>
  <c r="K7" i="6"/>
  <c r="F7" i="6"/>
  <c r="G7" i="6"/>
  <c r="AL45" i="1"/>
  <c r="AL14" i="1"/>
  <c r="AK46" i="1"/>
  <c r="AK15" i="1"/>
  <c r="AQ15" i="1" s="1"/>
  <c r="A6" i="10"/>
  <c r="C6" i="10" s="1"/>
  <c r="A6" i="6"/>
  <c r="C6" i="6" s="1"/>
  <c r="AV44" i="1"/>
  <c r="AU44" i="1"/>
  <c r="BL44" i="1" s="1"/>
  <c r="BN44" i="1" s="1"/>
  <c r="Z14" i="1"/>
  <c r="AB14" i="1" s="1"/>
  <c r="AD14" i="1" s="1"/>
  <c r="AG14" i="1" s="1"/>
  <c r="N20" i="1"/>
  <c r="O19" i="1"/>
  <c r="AG13" i="1"/>
  <c r="AE13" i="1"/>
  <c r="W15" i="1"/>
  <c r="X15" i="1" s="1"/>
  <c r="U15" i="1"/>
  <c r="V15" i="1" s="1"/>
  <c r="AH17" i="1"/>
  <c r="Q17" i="1"/>
  <c r="AS49" i="1"/>
  <c r="AR50" i="1"/>
  <c r="AP15" i="1"/>
  <c r="E23" i="1"/>
  <c r="J22" i="1"/>
  <c r="G20" i="1"/>
  <c r="M20" i="1" s="1"/>
  <c r="I19" i="1"/>
  <c r="AI16" i="1"/>
  <c r="R16" i="1"/>
  <c r="S21" i="1"/>
  <c r="T21" i="1"/>
  <c r="Y21" i="1" s="1"/>
  <c r="P18" i="1"/>
  <c r="AM18" i="1"/>
  <c r="AN18" i="1" s="1"/>
  <c r="K18" i="1"/>
  <c r="H51" i="1"/>
  <c r="O50" i="1"/>
  <c r="AI47" i="1"/>
  <c r="R47" i="1"/>
  <c r="AP46" i="1"/>
  <c r="G51" i="1"/>
  <c r="I50" i="1"/>
  <c r="M50" i="1"/>
  <c r="AH48" i="1"/>
  <c r="Q48" i="1"/>
  <c r="AM49" i="1"/>
  <c r="AN49" i="1" s="1"/>
  <c r="P49" i="1"/>
  <c r="AT45" i="1"/>
  <c r="U41" i="1" l="1"/>
  <c r="V41" i="1" s="1"/>
  <c r="K7" i="10"/>
  <c r="Y7" i="10" s="1"/>
  <c r="AW45" i="1"/>
  <c r="AY45" i="1" s="1"/>
  <c r="J7" i="10"/>
  <c r="X7" i="10" s="1"/>
  <c r="M7" i="10"/>
  <c r="AA7" i="10" s="1"/>
  <c r="H7" i="10"/>
  <c r="V7" i="10" s="1"/>
  <c r="L7" i="10"/>
  <c r="Z7" i="10" s="1"/>
  <c r="F7" i="10"/>
  <c r="T7" i="10" s="1"/>
  <c r="E7" i="10"/>
  <c r="S7" i="10" s="1"/>
  <c r="G7" i="10"/>
  <c r="U7" i="10" s="1"/>
  <c r="D7" i="10"/>
  <c r="R7" i="10" s="1"/>
  <c r="I7" i="10"/>
  <c r="W7" i="10" s="1"/>
  <c r="W42" i="1"/>
  <c r="X42" i="1" s="1"/>
  <c r="AG40" i="1"/>
  <c r="C8" i="5" s="1"/>
  <c r="E8" i="5" s="1"/>
  <c r="I8" i="5" s="1"/>
  <c r="W41" i="1"/>
  <c r="X41" i="1" s="1"/>
  <c r="Z41" i="1" s="1"/>
  <c r="AB41" i="1" s="1"/>
  <c r="AD41" i="1" s="1"/>
  <c r="AG41" i="1" s="1"/>
  <c r="C9" i="5" s="1"/>
  <c r="E9" i="5" s="1"/>
  <c r="I9" i="5" s="1"/>
  <c r="AQ46" i="1"/>
  <c r="F43" i="1"/>
  <c r="S42" i="1"/>
  <c r="U42" i="1" s="1"/>
  <c r="V42" i="1" s="1"/>
  <c r="K42" i="1"/>
  <c r="S43" i="1"/>
  <c r="T43" i="1"/>
  <c r="Y43" i="1" s="1"/>
  <c r="E44" i="1"/>
  <c r="J44" i="1" s="1"/>
  <c r="T44" i="1" s="1"/>
  <c r="Y44" i="1" s="1"/>
  <c r="BA44" i="1"/>
  <c r="D12" i="5" s="1"/>
  <c r="L22" i="1"/>
  <c r="BR44" i="1"/>
  <c r="BT44" i="1" s="1"/>
  <c r="F12" i="5" s="1"/>
  <c r="F6" i="6"/>
  <c r="J6" i="6"/>
  <c r="G6" i="6"/>
  <c r="K6" i="6"/>
  <c r="D6" i="6"/>
  <c r="L6" i="6"/>
  <c r="E6" i="6"/>
  <c r="M6" i="6"/>
  <c r="H6" i="6"/>
  <c r="I6" i="6"/>
  <c r="AL46" i="1"/>
  <c r="AL15" i="1"/>
  <c r="AK47" i="1"/>
  <c r="AK16" i="1"/>
  <c r="AQ16" i="1" s="1"/>
  <c r="AW15" i="1"/>
  <c r="AY15" i="1" s="1"/>
  <c r="BA15" i="1" s="1"/>
  <c r="G6" i="10"/>
  <c r="U6" i="10" s="1"/>
  <c r="M6" i="10"/>
  <c r="AA6" i="10" s="1"/>
  <c r="J6" i="10"/>
  <c r="X6" i="10" s="1"/>
  <c r="K6" i="10"/>
  <c r="Y6" i="10" s="1"/>
  <c r="D6" i="10"/>
  <c r="R6" i="10" s="1"/>
  <c r="H6" i="10"/>
  <c r="V6" i="10" s="1"/>
  <c r="F6" i="10"/>
  <c r="T6" i="10" s="1"/>
  <c r="E6" i="10"/>
  <c r="S6" i="10" s="1"/>
  <c r="L6" i="10"/>
  <c r="Z6" i="10" s="1"/>
  <c r="I6" i="10"/>
  <c r="W6" i="10" s="1"/>
  <c r="AV45" i="1"/>
  <c r="AU45" i="1"/>
  <c r="BL45" i="1" s="1"/>
  <c r="BN45" i="1" s="1"/>
  <c r="AE14" i="1"/>
  <c r="I20" i="1"/>
  <c r="G21" i="1"/>
  <c r="M21" i="1" s="1"/>
  <c r="T22" i="1"/>
  <c r="Y22" i="1" s="1"/>
  <c r="S22" i="1"/>
  <c r="AS50" i="1"/>
  <c r="AR51" i="1"/>
  <c r="Q18" i="1"/>
  <c r="AH18" i="1"/>
  <c r="AM19" i="1"/>
  <c r="AN19" i="1" s="1"/>
  <c r="P19" i="1"/>
  <c r="K19" i="1"/>
  <c r="E24" i="1"/>
  <c r="J23" i="1"/>
  <c r="U16" i="1"/>
  <c r="V16" i="1" s="1"/>
  <c r="W16" i="1"/>
  <c r="X16" i="1" s="1"/>
  <c r="R17" i="1"/>
  <c r="AI17" i="1"/>
  <c r="N21" i="1"/>
  <c r="O20" i="1"/>
  <c r="AP16" i="1"/>
  <c r="Z15" i="1"/>
  <c r="AB15" i="1" s="1"/>
  <c r="AD15" i="1" s="1"/>
  <c r="O51" i="1"/>
  <c r="H52" i="1"/>
  <c r="I51" i="1"/>
  <c r="G52" i="1"/>
  <c r="M51" i="1"/>
  <c r="AP47" i="1"/>
  <c r="Q49" i="1"/>
  <c r="AH49" i="1"/>
  <c r="R48" i="1"/>
  <c r="AI48" i="1"/>
  <c r="P50" i="1"/>
  <c r="AM50" i="1"/>
  <c r="AN50" i="1" s="1"/>
  <c r="AT46" i="1"/>
  <c r="AW46" i="1" l="1"/>
  <c r="AY46" i="1" s="1"/>
  <c r="Z42" i="1"/>
  <c r="AB42" i="1" s="1"/>
  <c r="AD42" i="1" s="1"/>
  <c r="AE42" i="1" s="1"/>
  <c r="W43" i="1"/>
  <c r="X43" i="1" s="1"/>
  <c r="U43" i="1"/>
  <c r="V43" i="1" s="1"/>
  <c r="AQ47" i="1"/>
  <c r="K44" i="1"/>
  <c r="F44" i="1"/>
  <c r="S44" i="1"/>
  <c r="U44" i="1" s="1"/>
  <c r="V44" i="1" s="1"/>
  <c r="E45" i="1"/>
  <c r="J45" i="1" s="1"/>
  <c r="T45" i="1" s="1"/>
  <c r="Y45" i="1" s="1"/>
  <c r="BA45" i="1"/>
  <c r="D13" i="5" s="1"/>
  <c r="A9" i="6"/>
  <c r="L23" i="1"/>
  <c r="BR45" i="1"/>
  <c r="BT45" i="1" s="1"/>
  <c r="F13" i="5" s="1"/>
  <c r="AL16" i="1"/>
  <c r="AW16" i="1"/>
  <c r="AY16" i="1" s="1"/>
  <c r="BA16" i="1" s="1"/>
  <c r="AL47" i="1"/>
  <c r="AK48" i="1"/>
  <c r="AK17" i="1"/>
  <c r="AQ17" i="1" s="1"/>
  <c r="AE41" i="1"/>
  <c r="A8" i="10"/>
  <c r="A8" i="6"/>
  <c r="C8" i="6" s="1"/>
  <c r="AV46" i="1"/>
  <c r="AU46" i="1"/>
  <c r="BL46" i="1" s="1"/>
  <c r="BN46" i="1" s="1"/>
  <c r="Z16" i="1"/>
  <c r="AB16" i="1" s="1"/>
  <c r="AD16" i="1" s="1"/>
  <c r="AE16" i="1" s="1"/>
  <c r="N22" i="1"/>
  <c r="O21" i="1"/>
  <c r="U17" i="1"/>
  <c r="V17" i="1" s="1"/>
  <c r="W17" i="1"/>
  <c r="X17" i="1" s="1"/>
  <c r="J24" i="1"/>
  <c r="E25" i="1"/>
  <c r="AI18" i="1"/>
  <c r="R18" i="1"/>
  <c r="AE15" i="1"/>
  <c r="AG15" i="1"/>
  <c r="I21" i="1"/>
  <c r="G22" i="1"/>
  <c r="M22" i="1" s="1"/>
  <c r="AH19" i="1"/>
  <c r="Q19" i="1"/>
  <c r="AS51" i="1"/>
  <c r="AR52" i="1"/>
  <c r="P20" i="1"/>
  <c r="AM20" i="1"/>
  <c r="AN20" i="1" s="1"/>
  <c r="K20" i="1"/>
  <c r="AP17" i="1"/>
  <c r="S23" i="1"/>
  <c r="T23" i="1"/>
  <c r="Y23" i="1" s="1"/>
  <c r="AG42" i="1"/>
  <c r="C10" i="5" s="1"/>
  <c r="E10" i="5" s="1"/>
  <c r="I10" i="5" s="1"/>
  <c r="H53" i="1"/>
  <c r="O52" i="1"/>
  <c r="W44" i="1"/>
  <c r="X44" i="1" s="1"/>
  <c r="AP48" i="1"/>
  <c r="R49" i="1"/>
  <c r="AI49" i="1"/>
  <c r="Q50" i="1"/>
  <c r="AH50" i="1"/>
  <c r="AT47" i="1"/>
  <c r="AM51" i="1"/>
  <c r="AN51" i="1" s="1"/>
  <c r="P51" i="1"/>
  <c r="G53" i="1"/>
  <c r="I52" i="1"/>
  <c r="M52" i="1"/>
  <c r="AW47" i="1" l="1"/>
  <c r="AY47" i="1" s="1"/>
  <c r="Z43" i="1"/>
  <c r="AB43" i="1" s="1"/>
  <c r="AD43" i="1" s="1"/>
  <c r="AG43" i="1" s="1"/>
  <c r="C11" i="5" s="1"/>
  <c r="E11" i="5" s="1"/>
  <c r="I11" i="5" s="1"/>
  <c r="A11" i="6" s="1"/>
  <c r="C11" i="6" s="1"/>
  <c r="AQ48" i="1"/>
  <c r="K45" i="1"/>
  <c r="S45" i="1"/>
  <c r="U45" i="1" s="1"/>
  <c r="V45" i="1" s="1"/>
  <c r="F45" i="1"/>
  <c r="E46" i="1"/>
  <c r="J46" i="1" s="1"/>
  <c r="K46" i="1" s="1"/>
  <c r="BA46" i="1"/>
  <c r="D14" i="5" s="1"/>
  <c r="A9" i="10"/>
  <c r="K9" i="10" s="1"/>
  <c r="Y9" i="10" s="1"/>
  <c r="C9" i="6"/>
  <c r="E9" i="6"/>
  <c r="D9" i="6"/>
  <c r="G9" i="6"/>
  <c r="I9" i="6"/>
  <c r="J9" i="6"/>
  <c r="L9" i="6"/>
  <c r="M9" i="6"/>
  <c r="H9" i="6"/>
  <c r="K9" i="6"/>
  <c r="F9" i="6"/>
  <c r="H8" i="10"/>
  <c r="V8" i="10" s="1"/>
  <c r="C8" i="10"/>
  <c r="L24" i="1"/>
  <c r="BR46" i="1"/>
  <c r="BT46" i="1" s="1"/>
  <c r="F14" i="5" s="1"/>
  <c r="F9" i="10"/>
  <c r="T9" i="10" s="1"/>
  <c r="AL48" i="1"/>
  <c r="F8" i="6"/>
  <c r="G8" i="6"/>
  <c r="K8" i="6"/>
  <c r="H8" i="6"/>
  <c r="M8" i="6"/>
  <c r="I8" i="6"/>
  <c r="D8" i="6"/>
  <c r="J8" i="6"/>
  <c r="E8" i="6"/>
  <c r="L8" i="6"/>
  <c r="AL17" i="1"/>
  <c r="AW17" i="1"/>
  <c r="AY17" i="1" s="1"/>
  <c r="BA17" i="1" s="1"/>
  <c r="AK49" i="1"/>
  <c r="AK18" i="1"/>
  <c r="AQ18" i="1" s="1"/>
  <c r="D8" i="10"/>
  <c r="R8" i="10" s="1"/>
  <c r="F8" i="10"/>
  <c r="T8" i="10" s="1"/>
  <c r="G8" i="10"/>
  <c r="U8" i="10" s="1"/>
  <c r="M8" i="10"/>
  <c r="AA8" i="10" s="1"/>
  <c r="L8" i="10"/>
  <c r="Z8" i="10" s="1"/>
  <c r="K8" i="10"/>
  <c r="Y8" i="10" s="1"/>
  <c r="J8" i="10"/>
  <c r="X8" i="10" s="1"/>
  <c r="E8" i="10"/>
  <c r="S8" i="10" s="1"/>
  <c r="I8" i="10"/>
  <c r="W8" i="10" s="1"/>
  <c r="AV47" i="1"/>
  <c r="AU47" i="1"/>
  <c r="BL47" i="1" s="1"/>
  <c r="BN47" i="1" s="1"/>
  <c r="AG16" i="1"/>
  <c r="P21" i="1"/>
  <c r="AM21" i="1"/>
  <c r="AN21" i="1" s="1"/>
  <c r="K21" i="1"/>
  <c r="N23" i="1"/>
  <c r="O22" i="1"/>
  <c r="W18" i="1"/>
  <c r="X18" i="1" s="1"/>
  <c r="U18" i="1"/>
  <c r="V18" i="1" s="1"/>
  <c r="AP18" i="1"/>
  <c r="Z17" i="1"/>
  <c r="AB17" i="1" s="1"/>
  <c r="AD17" i="1" s="1"/>
  <c r="AH20" i="1"/>
  <c r="Q20" i="1"/>
  <c r="AI19" i="1"/>
  <c r="R19" i="1"/>
  <c r="T24" i="1"/>
  <c r="Y24" i="1" s="1"/>
  <c r="S24" i="1"/>
  <c r="AS52" i="1"/>
  <c r="AR53" i="1"/>
  <c r="I22" i="1"/>
  <c r="G23" i="1"/>
  <c r="M23" i="1" s="1"/>
  <c r="E26" i="1"/>
  <c r="J25" i="1"/>
  <c r="AE43" i="1"/>
  <c r="W45" i="1"/>
  <c r="X45" i="1" s="1"/>
  <c r="O53" i="1"/>
  <c r="H54" i="1"/>
  <c r="AM52" i="1"/>
  <c r="AN52" i="1" s="1"/>
  <c r="P52" i="1"/>
  <c r="AT48" i="1"/>
  <c r="M53" i="1"/>
  <c r="I53" i="1"/>
  <c r="G54" i="1"/>
  <c r="AP49" i="1"/>
  <c r="AH51" i="1"/>
  <c r="Q51" i="1"/>
  <c r="AI50" i="1"/>
  <c r="R50" i="1"/>
  <c r="Z44" i="1"/>
  <c r="AB44" i="1" s="1"/>
  <c r="AD44" i="1" s="1"/>
  <c r="AW48" i="1" l="1"/>
  <c r="AY48" i="1" s="1"/>
  <c r="A11" i="10"/>
  <c r="F11" i="10" s="1"/>
  <c r="T11" i="10" s="1"/>
  <c r="AQ49" i="1"/>
  <c r="S46" i="1"/>
  <c r="T46" i="1"/>
  <c r="Y46" i="1" s="1"/>
  <c r="F46" i="1"/>
  <c r="E47" i="1"/>
  <c r="F47" i="1" s="1"/>
  <c r="BA47" i="1"/>
  <c r="D15" i="5" s="1"/>
  <c r="M9" i="10"/>
  <c r="AA9" i="10" s="1"/>
  <c r="J9" i="10"/>
  <c r="X9" i="10" s="1"/>
  <c r="G9" i="10"/>
  <c r="U9" i="10" s="1"/>
  <c r="L9" i="10"/>
  <c r="Z9" i="10" s="1"/>
  <c r="E9" i="10"/>
  <c r="S9" i="10" s="1"/>
  <c r="I9" i="10"/>
  <c r="W9" i="10" s="1"/>
  <c r="C9" i="10"/>
  <c r="H9" i="10"/>
  <c r="V9" i="10" s="1"/>
  <c r="D9" i="10"/>
  <c r="R9" i="10" s="1"/>
  <c r="AW18" i="1"/>
  <c r="AY18" i="1" s="1"/>
  <c r="BA18" i="1" s="1"/>
  <c r="L25" i="1"/>
  <c r="BR47" i="1"/>
  <c r="BT47" i="1" s="1"/>
  <c r="F15" i="5" s="1"/>
  <c r="AL49" i="1"/>
  <c r="E11" i="6"/>
  <c r="I11" i="6"/>
  <c r="M11" i="6"/>
  <c r="D11" i="6"/>
  <c r="J11" i="6"/>
  <c r="F11" i="6"/>
  <c r="K11" i="6"/>
  <c r="G11" i="6"/>
  <c r="L11" i="6"/>
  <c r="H11" i="6"/>
  <c r="AL18" i="1"/>
  <c r="AK50" i="1"/>
  <c r="AK19" i="1"/>
  <c r="AQ19" i="1" s="1"/>
  <c r="A10" i="6"/>
  <c r="C10" i="6" s="1"/>
  <c r="A10" i="10"/>
  <c r="C10" i="10" s="1"/>
  <c r="AV48" i="1"/>
  <c r="AU48" i="1"/>
  <c r="BL48" i="1" s="1"/>
  <c r="BN48" i="1" s="1"/>
  <c r="I23" i="1"/>
  <c r="G24" i="1"/>
  <c r="M24" i="1" s="1"/>
  <c r="N24" i="1"/>
  <c r="O23" i="1"/>
  <c r="S25" i="1"/>
  <c r="T25" i="1"/>
  <c r="Y25" i="1" s="1"/>
  <c r="P22" i="1"/>
  <c r="AM22" i="1"/>
  <c r="AN22" i="1" s="1"/>
  <c r="K22" i="1"/>
  <c r="R20" i="1"/>
  <c r="AI20" i="1"/>
  <c r="Z18" i="1"/>
  <c r="AB18" i="1" s="1"/>
  <c r="AD18" i="1" s="1"/>
  <c r="E27" i="1"/>
  <c r="J27" i="1" s="1"/>
  <c r="T27" i="1" s="1"/>
  <c r="J26" i="1"/>
  <c r="U19" i="1"/>
  <c r="V19" i="1" s="1"/>
  <c r="W19" i="1"/>
  <c r="X19" i="1" s="1"/>
  <c r="AG17" i="1"/>
  <c r="AE17" i="1"/>
  <c r="AS53" i="1"/>
  <c r="AR54" i="1"/>
  <c r="AP19" i="1"/>
  <c r="Q21" i="1"/>
  <c r="AH21" i="1"/>
  <c r="W46" i="1"/>
  <c r="X46" i="1" s="1"/>
  <c r="Z45" i="1"/>
  <c r="AB45" i="1" s="1"/>
  <c r="AD45" i="1" s="1"/>
  <c r="AG45" i="1" s="1"/>
  <c r="C13" i="5" s="1"/>
  <c r="E13" i="5" s="1"/>
  <c r="I13" i="5" s="1"/>
  <c r="H55" i="1"/>
  <c r="O54" i="1"/>
  <c r="AI51" i="1"/>
  <c r="R51" i="1"/>
  <c r="AT49" i="1"/>
  <c r="AE44" i="1"/>
  <c r="AG44" i="1"/>
  <c r="C12" i="5" s="1"/>
  <c r="E12" i="5" s="1"/>
  <c r="I12" i="5" s="1"/>
  <c r="M54" i="1"/>
  <c r="I54" i="1"/>
  <c r="G55" i="1"/>
  <c r="AP50" i="1"/>
  <c r="AM53" i="1"/>
  <c r="AN53" i="1" s="1"/>
  <c r="P53" i="1"/>
  <c r="AH52" i="1"/>
  <c r="Q52" i="1"/>
  <c r="I11" i="10" l="1"/>
  <c r="W11" i="10" s="1"/>
  <c r="G11" i="10"/>
  <c r="U11" i="10" s="1"/>
  <c r="H11" i="10"/>
  <c r="V11" i="10" s="1"/>
  <c r="AW49" i="1"/>
  <c r="AY49" i="1" s="1"/>
  <c r="L11" i="10"/>
  <c r="Z11" i="10" s="1"/>
  <c r="K11" i="10"/>
  <c r="Y11" i="10" s="1"/>
  <c r="E11" i="10"/>
  <c r="S11" i="10" s="1"/>
  <c r="J11" i="10"/>
  <c r="X11" i="10" s="1"/>
  <c r="C11" i="10"/>
  <c r="M11" i="10"/>
  <c r="AA11" i="10" s="1"/>
  <c r="D11" i="10"/>
  <c r="R11" i="10" s="1"/>
  <c r="U46" i="1"/>
  <c r="V46" i="1" s="1"/>
  <c r="Z46" i="1" s="1"/>
  <c r="AB46" i="1" s="1"/>
  <c r="AD46" i="1" s="1"/>
  <c r="AE46" i="1" s="1"/>
  <c r="AQ50" i="1"/>
  <c r="J47" i="1"/>
  <c r="S47" i="1" s="1"/>
  <c r="E48" i="1"/>
  <c r="J48" i="1" s="1"/>
  <c r="K48" i="1" s="1"/>
  <c r="BA48" i="1"/>
  <c r="D16" i="5" s="1"/>
  <c r="L26" i="1"/>
  <c r="AL50" i="1"/>
  <c r="BR48" i="1"/>
  <c r="BT48" i="1" s="1"/>
  <c r="F16" i="5" s="1"/>
  <c r="G10" i="6"/>
  <c r="K10" i="6"/>
  <c r="D10" i="6"/>
  <c r="I10" i="6"/>
  <c r="L10" i="6"/>
  <c r="E10" i="6"/>
  <c r="J10" i="6"/>
  <c r="F10" i="6"/>
  <c r="H10" i="6"/>
  <c r="M10" i="6"/>
  <c r="AL19" i="1"/>
  <c r="AW19" i="1"/>
  <c r="AY19" i="1" s="1"/>
  <c r="AK51" i="1"/>
  <c r="AK20" i="1"/>
  <c r="AQ20" i="1" s="1"/>
  <c r="A13" i="6"/>
  <c r="C13" i="6" s="1"/>
  <c r="A13" i="10"/>
  <c r="C13" i="10" s="1"/>
  <c r="J10" i="10"/>
  <c r="X10" i="10" s="1"/>
  <c r="L10" i="10"/>
  <c r="Z10" i="10" s="1"/>
  <c r="H10" i="10"/>
  <c r="V10" i="10" s="1"/>
  <c r="F10" i="10"/>
  <c r="T10" i="10" s="1"/>
  <c r="M10" i="10"/>
  <c r="AA10" i="10" s="1"/>
  <c r="I10" i="10"/>
  <c r="W10" i="10" s="1"/>
  <c r="K10" i="10"/>
  <c r="Y10" i="10" s="1"/>
  <c r="G10" i="10"/>
  <c r="U10" i="10" s="1"/>
  <c r="E10" i="10"/>
  <c r="S10" i="10" s="1"/>
  <c r="D10" i="10"/>
  <c r="R10" i="10" s="1"/>
  <c r="A12" i="10"/>
  <c r="C12" i="10" s="1"/>
  <c r="A12" i="6"/>
  <c r="C12" i="6" s="1"/>
  <c r="AV49" i="1"/>
  <c r="AU49" i="1"/>
  <c r="BL49" i="1" s="1"/>
  <c r="BN49" i="1" s="1"/>
  <c r="AI21" i="1"/>
  <c r="R21" i="1"/>
  <c r="AP20" i="1"/>
  <c r="AH22" i="1"/>
  <c r="Q22" i="1"/>
  <c r="T26" i="1"/>
  <c r="Y26" i="1" s="1"/>
  <c r="S26" i="1"/>
  <c r="W20" i="1"/>
  <c r="X20" i="1" s="1"/>
  <c r="U20" i="1"/>
  <c r="V20" i="1" s="1"/>
  <c r="G25" i="1"/>
  <c r="M25" i="1" s="1"/>
  <c r="I24" i="1"/>
  <c r="AS54" i="1"/>
  <c r="AR55" i="1"/>
  <c r="AG18" i="1"/>
  <c r="AE18" i="1"/>
  <c r="N25" i="1"/>
  <c r="O24" i="1"/>
  <c r="Z19" i="1"/>
  <c r="AB19" i="1" s="1"/>
  <c r="AD19" i="1" s="1"/>
  <c r="Y27" i="1"/>
  <c r="S27" i="1"/>
  <c r="AM23" i="1"/>
  <c r="AN23" i="1" s="1"/>
  <c r="P23" i="1"/>
  <c r="K23" i="1"/>
  <c r="AE45" i="1"/>
  <c r="H56" i="1"/>
  <c r="H57" i="1" s="1"/>
  <c r="O57" i="1" s="1"/>
  <c r="O55" i="1"/>
  <c r="AH53" i="1"/>
  <c r="Q53" i="1"/>
  <c r="P54" i="1"/>
  <c r="AM54" i="1"/>
  <c r="AN54" i="1" s="1"/>
  <c r="AT50" i="1"/>
  <c r="AP51" i="1"/>
  <c r="AI52" i="1"/>
  <c r="R52" i="1"/>
  <c r="G56" i="1"/>
  <c r="I55" i="1"/>
  <c r="M55" i="1"/>
  <c r="AG46" i="1" l="1"/>
  <c r="C14" i="5" s="1"/>
  <c r="E14" i="5" s="1"/>
  <c r="I14" i="5" s="1"/>
  <c r="AW50" i="1"/>
  <c r="AY50" i="1" s="1"/>
  <c r="AQ51" i="1"/>
  <c r="S48" i="1"/>
  <c r="T47" i="1"/>
  <c r="Y47" i="1" s="1"/>
  <c r="T48" i="1"/>
  <c r="Y48" i="1" s="1"/>
  <c r="K47" i="1"/>
  <c r="F48" i="1"/>
  <c r="E49" i="1"/>
  <c r="J49" i="1" s="1"/>
  <c r="S49" i="1" s="1"/>
  <c r="BA49" i="1"/>
  <c r="BA19" i="1"/>
  <c r="L27" i="1"/>
  <c r="AL51" i="1"/>
  <c r="BR49" i="1"/>
  <c r="BT49" i="1" s="1"/>
  <c r="F17" i="5" s="1"/>
  <c r="E13" i="6"/>
  <c r="I13" i="6"/>
  <c r="M13" i="6"/>
  <c r="F13" i="6"/>
  <c r="K13" i="6"/>
  <c r="H13" i="6"/>
  <c r="G13" i="6"/>
  <c r="L13" i="6"/>
  <c r="D13" i="6"/>
  <c r="J13" i="6"/>
  <c r="G12" i="6"/>
  <c r="K12" i="6"/>
  <c r="E12" i="6"/>
  <c r="J12" i="6"/>
  <c r="H12" i="6"/>
  <c r="F12" i="6"/>
  <c r="L12" i="6"/>
  <c r="M12" i="6"/>
  <c r="D12" i="6"/>
  <c r="I12" i="6"/>
  <c r="AL20" i="1"/>
  <c r="AW20" i="1"/>
  <c r="AY20" i="1" s="1"/>
  <c r="W47" i="1"/>
  <c r="X47" i="1" s="1"/>
  <c r="AK52" i="1"/>
  <c r="AK21" i="1"/>
  <c r="AQ21" i="1" s="1"/>
  <c r="G57" i="1"/>
  <c r="M57" i="1" s="1"/>
  <c r="M56" i="1"/>
  <c r="AV50" i="1"/>
  <c r="AU50" i="1"/>
  <c r="BL50" i="1" s="1"/>
  <c r="BN50" i="1" s="1"/>
  <c r="AP21" i="1"/>
  <c r="AE19" i="1"/>
  <c r="AG19" i="1"/>
  <c r="Q23" i="1"/>
  <c r="AH23" i="1"/>
  <c r="AR56" i="1"/>
  <c r="AR57" i="1" s="1"/>
  <c r="AS55" i="1"/>
  <c r="I25" i="1"/>
  <c r="G26" i="1"/>
  <c r="M26" i="1" s="1"/>
  <c r="P24" i="1"/>
  <c r="AM24" i="1"/>
  <c r="AN24" i="1" s="1"/>
  <c r="K24" i="1"/>
  <c r="N26" i="1"/>
  <c r="O26" i="1" s="1"/>
  <c r="O25" i="1"/>
  <c r="Z20" i="1"/>
  <c r="AB20" i="1" s="1"/>
  <c r="AD20" i="1" s="1"/>
  <c r="R22" i="1"/>
  <c r="AI22" i="1"/>
  <c r="W21" i="1"/>
  <c r="X21" i="1" s="1"/>
  <c r="U21" i="1"/>
  <c r="V21" i="1" s="1"/>
  <c r="H58" i="1"/>
  <c r="H59" i="1" s="1"/>
  <c r="O59" i="1" s="1"/>
  <c r="O56" i="1"/>
  <c r="AP52" i="1"/>
  <c r="P55" i="1"/>
  <c r="AM55" i="1"/>
  <c r="AN55" i="1" s="1"/>
  <c r="M12" i="10"/>
  <c r="AA12" i="10" s="1"/>
  <c r="I12" i="10"/>
  <c r="W12" i="10" s="1"/>
  <c r="E12" i="10"/>
  <c r="S12" i="10" s="1"/>
  <c r="L12" i="10"/>
  <c r="Z12" i="10" s="1"/>
  <c r="H12" i="10"/>
  <c r="V12" i="10" s="1"/>
  <c r="D12" i="10"/>
  <c r="R12" i="10" s="1"/>
  <c r="K12" i="10"/>
  <c r="Y12" i="10" s="1"/>
  <c r="J12" i="10"/>
  <c r="X12" i="10" s="1"/>
  <c r="F12" i="10"/>
  <c r="T12" i="10" s="1"/>
  <c r="G12" i="10"/>
  <c r="U12" i="10" s="1"/>
  <c r="Q54" i="1"/>
  <c r="AH54" i="1"/>
  <c r="G58" i="1"/>
  <c r="G59" i="1" s="1"/>
  <c r="M59" i="1" s="1"/>
  <c r="I56" i="1"/>
  <c r="L13" i="10"/>
  <c r="Z13" i="10" s="1"/>
  <c r="H13" i="10"/>
  <c r="V13" i="10" s="1"/>
  <c r="D13" i="10"/>
  <c r="R13" i="10" s="1"/>
  <c r="K13" i="10"/>
  <c r="Y13" i="10" s="1"/>
  <c r="G13" i="10"/>
  <c r="U13" i="10" s="1"/>
  <c r="F13" i="10"/>
  <c r="T13" i="10" s="1"/>
  <c r="M13" i="10"/>
  <c r="AA13" i="10" s="1"/>
  <c r="E13" i="10"/>
  <c r="S13" i="10" s="1"/>
  <c r="J13" i="10"/>
  <c r="X13" i="10" s="1"/>
  <c r="I13" i="10"/>
  <c r="W13" i="10" s="1"/>
  <c r="AT51" i="1"/>
  <c r="R53" i="1"/>
  <c r="AI53" i="1"/>
  <c r="AW51" i="1" l="1"/>
  <c r="AY51" i="1" s="1"/>
  <c r="W48" i="1"/>
  <c r="X48" i="1" s="1"/>
  <c r="U48" i="1"/>
  <c r="V48" i="1" s="1"/>
  <c r="AQ52" i="1"/>
  <c r="T49" i="1"/>
  <c r="Y49" i="1" s="1"/>
  <c r="F49" i="1"/>
  <c r="K49" i="1"/>
  <c r="U47" i="1"/>
  <c r="V47" i="1" s="1"/>
  <c r="Z47" i="1" s="1"/>
  <c r="AB47" i="1" s="1"/>
  <c r="AD47" i="1" s="1"/>
  <c r="AE47" i="1" s="1"/>
  <c r="E50" i="1"/>
  <c r="J50" i="1" s="1"/>
  <c r="S50" i="1" s="1"/>
  <c r="BA50" i="1"/>
  <c r="D17" i="5"/>
  <c r="P56" i="1"/>
  <c r="BA20" i="1"/>
  <c r="BR50" i="1"/>
  <c r="BT50" i="1" s="1"/>
  <c r="F18" i="5" s="1"/>
  <c r="AW21" i="1"/>
  <c r="AY21" i="1" s="1"/>
  <c r="BA21" i="1" s="1"/>
  <c r="AL21" i="1"/>
  <c r="AL52" i="1"/>
  <c r="AK53" i="1"/>
  <c r="AK22" i="1"/>
  <c r="AQ22" i="1" s="1"/>
  <c r="A14" i="6"/>
  <c r="C14" i="6" s="1"/>
  <c r="A14" i="10"/>
  <c r="C14" i="10" s="1"/>
  <c r="AV51" i="1"/>
  <c r="AU51" i="1"/>
  <c r="BL51" i="1" s="1"/>
  <c r="BN51" i="1" s="1"/>
  <c r="AM25" i="1"/>
  <c r="AN25" i="1" s="1"/>
  <c r="P25" i="1"/>
  <c r="K25" i="1"/>
  <c r="W22" i="1"/>
  <c r="X22" i="1" s="1"/>
  <c r="U22" i="1"/>
  <c r="V22" i="1" s="1"/>
  <c r="AR58" i="1"/>
  <c r="AR59" i="1" s="1"/>
  <c r="AS56" i="1"/>
  <c r="Q24" i="1"/>
  <c r="AH24" i="1"/>
  <c r="AP22" i="1"/>
  <c r="Z21" i="1"/>
  <c r="AB21" i="1" s="1"/>
  <c r="AD21" i="1" s="1"/>
  <c r="AG20" i="1"/>
  <c r="AE20" i="1"/>
  <c r="G27" i="1"/>
  <c r="M27" i="1" s="1"/>
  <c r="I26" i="1"/>
  <c r="AI23" i="1"/>
  <c r="R23" i="1"/>
  <c r="H60" i="1"/>
  <c r="H61" i="1" s="1"/>
  <c r="O58" i="1"/>
  <c r="AP53" i="1"/>
  <c r="AM56" i="1"/>
  <c r="AN56" i="1" s="1"/>
  <c r="AT52" i="1"/>
  <c r="AH55" i="1"/>
  <c r="Q55" i="1"/>
  <c r="R54" i="1"/>
  <c r="AI54" i="1"/>
  <c r="G60" i="1"/>
  <c r="M58" i="1"/>
  <c r="I58" i="1"/>
  <c r="AW52" i="1" l="1"/>
  <c r="AY52" i="1" s="1"/>
  <c r="Z48" i="1"/>
  <c r="AB48" i="1" s="1"/>
  <c r="AD48" i="1" s="1"/>
  <c r="AG48" i="1" s="1"/>
  <c r="C16" i="5" s="1"/>
  <c r="E16" i="5" s="1"/>
  <c r="I16" i="5" s="1"/>
  <c r="A16" i="6" s="1"/>
  <c r="C16" i="6" s="1"/>
  <c r="W49" i="1"/>
  <c r="X49" i="1" s="1"/>
  <c r="AQ53" i="1"/>
  <c r="K50" i="1"/>
  <c r="U49" i="1"/>
  <c r="V49" i="1" s="1"/>
  <c r="F50" i="1"/>
  <c r="T50" i="1"/>
  <c r="Y50" i="1" s="1"/>
  <c r="D18" i="5"/>
  <c r="E51" i="1"/>
  <c r="F51" i="1" s="1"/>
  <c r="BA51" i="1"/>
  <c r="D19" i="5" s="1"/>
  <c r="BR51" i="1"/>
  <c r="BT51" i="1" s="1"/>
  <c r="F19" i="5" s="1"/>
  <c r="G14" i="6"/>
  <c r="K14" i="6"/>
  <c r="F14" i="6"/>
  <c r="L14" i="6"/>
  <c r="I14" i="6"/>
  <c r="H14" i="6"/>
  <c r="M14" i="6"/>
  <c r="D14" i="6"/>
  <c r="J14" i="6"/>
  <c r="E14" i="6"/>
  <c r="AG47" i="1"/>
  <c r="C15" i="5" s="1"/>
  <c r="E15" i="5" s="1"/>
  <c r="I15" i="5" s="1"/>
  <c r="AL53" i="1"/>
  <c r="AL22" i="1"/>
  <c r="AW22" i="1"/>
  <c r="AY22" i="1" s="1"/>
  <c r="BA22" i="1" s="1"/>
  <c r="AK54" i="1"/>
  <c r="AK23" i="1"/>
  <c r="AQ23" i="1" s="1"/>
  <c r="G61" i="1"/>
  <c r="M61" i="1" s="1"/>
  <c r="M60" i="1"/>
  <c r="M62" i="1" s="1"/>
  <c r="K14" i="10"/>
  <c r="Y14" i="10" s="1"/>
  <c r="I14" i="10"/>
  <c r="W14" i="10" s="1"/>
  <c r="D14" i="10"/>
  <c r="R14" i="10" s="1"/>
  <c r="F14" i="10"/>
  <c r="T14" i="10" s="1"/>
  <c r="E14" i="10"/>
  <c r="S14" i="10" s="1"/>
  <c r="G14" i="10"/>
  <c r="U14" i="10" s="1"/>
  <c r="H14" i="10"/>
  <c r="V14" i="10" s="1"/>
  <c r="M14" i="10"/>
  <c r="AA14" i="10" s="1"/>
  <c r="J14" i="10"/>
  <c r="X14" i="10" s="1"/>
  <c r="L14" i="10"/>
  <c r="Z14" i="10" s="1"/>
  <c r="A16" i="10"/>
  <c r="C16" i="10" s="1"/>
  <c r="AV52" i="1"/>
  <c r="AU52" i="1"/>
  <c r="BL52" i="1" s="1"/>
  <c r="BN52" i="1" s="1"/>
  <c r="AE48" i="1"/>
  <c r="O60" i="1"/>
  <c r="O62" i="1" s="1"/>
  <c r="O61" i="1"/>
  <c r="Z22" i="1"/>
  <c r="AB22" i="1" s="1"/>
  <c r="AD22" i="1" s="1"/>
  <c r="AG22" i="1" s="1"/>
  <c r="P26" i="1"/>
  <c r="AM26" i="1"/>
  <c r="AN26" i="1" s="1"/>
  <c r="K26" i="1"/>
  <c r="AS58" i="1"/>
  <c r="AR60" i="1"/>
  <c r="AH25" i="1"/>
  <c r="Q25" i="1"/>
  <c r="U23" i="1"/>
  <c r="V23" i="1" s="1"/>
  <c r="W23" i="1"/>
  <c r="X23" i="1" s="1"/>
  <c r="I27" i="1"/>
  <c r="AP23" i="1"/>
  <c r="AE21" i="1"/>
  <c r="AG21" i="1"/>
  <c r="AI24" i="1"/>
  <c r="R24" i="1"/>
  <c r="AH56" i="1"/>
  <c r="Q56" i="1"/>
  <c r="P58" i="1"/>
  <c r="AM58" i="1"/>
  <c r="AN58" i="1" s="1"/>
  <c r="AP54" i="1"/>
  <c r="AI55" i="1"/>
  <c r="R55" i="1"/>
  <c r="AT53" i="1"/>
  <c r="Z49" i="1" l="1"/>
  <c r="AB49" i="1" s="1"/>
  <c r="AD49" i="1" s="1"/>
  <c r="AG49" i="1" s="1"/>
  <c r="C17" i="5" s="1"/>
  <c r="E17" i="5" s="1"/>
  <c r="I17" i="5" s="1"/>
  <c r="A17" i="10" s="1"/>
  <c r="C17" i="10" s="1"/>
  <c r="AW53" i="1"/>
  <c r="AY53" i="1" s="1"/>
  <c r="W50" i="1"/>
  <c r="X50" i="1" s="1"/>
  <c r="AQ54" i="1"/>
  <c r="U50" i="1"/>
  <c r="V50" i="1" s="1"/>
  <c r="E52" i="1"/>
  <c r="F52" i="1" s="1"/>
  <c r="BA52" i="1"/>
  <c r="D20" i="5" s="1"/>
  <c r="AS60" i="1"/>
  <c r="J51" i="1"/>
  <c r="S51" i="1" s="1"/>
  <c r="BR52" i="1"/>
  <c r="BT52" i="1" s="1"/>
  <c r="F20" i="5" s="1"/>
  <c r="G16" i="6"/>
  <c r="K16" i="6"/>
  <c r="H16" i="6"/>
  <c r="M16" i="6"/>
  <c r="J16" i="6"/>
  <c r="D16" i="6"/>
  <c r="I16" i="6"/>
  <c r="E16" i="6"/>
  <c r="F16" i="6"/>
  <c r="L16" i="6"/>
  <c r="AL54" i="1"/>
  <c r="AL23" i="1"/>
  <c r="AW23" i="1"/>
  <c r="AY23" i="1" s="1"/>
  <c r="BA23" i="1" s="1"/>
  <c r="AK55" i="1"/>
  <c r="AK24" i="1"/>
  <c r="AQ24" i="1" s="1"/>
  <c r="A15" i="6"/>
  <c r="C15" i="6" s="1"/>
  <c r="A15" i="10"/>
  <c r="J52" i="1"/>
  <c r="S52" i="1" s="1"/>
  <c r="AV53" i="1"/>
  <c r="AU53" i="1"/>
  <c r="BL53" i="1" s="1"/>
  <c r="BN53" i="1" s="1"/>
  <c r="AE22" i="1"/>
  <c r="Z23" i="1"/>
  <c r="AB23" i="1" s="1"/>
  <c r="AD23" i="1" s="1"/>
  <c r="P27" i="1"/>
  <c r="AH27" i="1" s="1"/>
  <c r="AM27" i="1"/>
  <c r="AN27" i="1" s="1"/>
  <c r="K27" i="1"/>
  <c r="AP24" i="1"/>
  <c r="Q26" i="1"/>
  <c r="AH26" i="1"/>
  <c r="U24" i="1"/>
  <c r="V24" i="1" s="1"/>
  <c r="W24" i="1"/>
  <c r="X24" i="1" s="1"/>
  <c r="AI25" i="1"/>
  <c r="R25" i="1"/>
  <c r="AE49" i="1"/>
  <c r="AP55" i="1"/>
  <c r="M16" i="10"/>
  <c r="AA16" i="10" s="1"/>
  <c r="I16" i="10"/>
  <c r="W16" i="10" s="1"/>
  <c r="E16" i="10"/>
  <c r="S16" i="10" s="1"/>
  <c r="L16" i="10"/>
  <c r="Z16" i="10" s="1"/>
  <c r="H16" i="10"/>
  <c r="V16" i="10" s="1"/>
  <c r="D16" i="10"/>
  <c r="R16" i="10" s="1"/>
  <c r="G16" i="10"/>
  <c r="U16" i="10" s="1"/>
  <c r="F16" i="10"/>
  <c r="T16" i="10" s="1"/>
  <c r="K16" i="10"/>
  <c r="Y16" i="10" s="1"/>
  <c r="J16" i="10"/>
  <c r="X16" i="10" s="1"/>
  <c r="AT54" i="1"/>
  <c r="Q58" i="1"/>
  <c r="AH58" i="1"/>
  <c r="R56" i="1"/>
  <c r="AI56" i="1"/>
  <c r="A17" i="6" l="1"/>
  <c r="C17" i="6" s="1"/>
  <c r="Z50" i="1"/>
  <c r="AB50" i="1" s="1"/>
  <c r="AD50" i="1" s="1"/>
  <c r="AW54" i="1"/>
  <c r="AY54" i="1" s="1"/>
  <c r="AQ55" i="1"/>
  <c r="K51" i="1"/>
  <c r="T51" i="1"/>
  <c r="Y51" i="1" s="1"/>
  <c r="E53" i="1"/>
  <c r="F53" i="1" s="1"/>
  <c r="BA53" i="1"/>
  <c r="D21" i="5" s="1"/>
  <c r="AL55" i="1"/>
  <c r="G15" i="10"/>
  <c r="U15" i="10" s="1"/>
  <c r="C15" i="10"/>
  <c r="BR53" i="1"/>
  <c r="BT53" i="1" s="1"/>
  <c r="F21" i="5" s="1"/>
  <c r="E17" i="6"/>
  <c r="H17" i="6"/>
  <c r="K17" i="6"/>
  <c r="D17" i="6"/>
  <c r="F17" i="6"/>
  <c r="G17" i="6"/>
  <c r="L17" i="6"/>
  <c r="E15" i="6"/>
  <c r="I15" i="6"/>
  <c r="M15" i="6"/>
  <c r="G15" i="6"/>
  <c r="L15" i="6"/>
  <c r="J15" i="6"/>
  <c r="H15" i="6"/>
  <c r="D15" i="6"/>
  <c r="F15" i="6"/>
  <c r="K15" i="6"/>
  <c r="AL24" i="1"/>
  <c r="AW24" i="1"/>
  <c r="AY24" i="1" s="1"/>
  <c r="BA24" i="1" s="1"/>
  <c r="AK56" i="1"/>
  <c r="AK25" i="1"/>
  <c r="AQ25" i="1" s="1"/>
  <c r="E15" i="10"/>
  <c r="S15" i="10" s="1"/>
  <c r="J15" i="10"/>
  <c r="X15" i="10" s="1"/>
  <c r="L15" i="10"/>
  <c r="Z15" i="10" s="1"/>
  <c r="M15" i="10"/>
  <c r="AA15" i="10" s="1"/>
  <c r="K15" i="10"/>
  <c r="Y15" i="10" s="1"/>
  <c r="H15" i="10"/>
  <c r="V15" i="10" s="1"/>
  <c r="F15" i="10"/>
  <c r="T15" i="10" s="1"/>
  <c r="D15" i="10"/>
  <c r="R15" i="10" s="1"/>
  <c r="I15" i="10"/>
  <c r="W15" i="10" s="1"/>
  <c r="T52" i="1"/>
  <c r="Y52" i="1" s="1"/>
  <c r="K52" i="1"/>
  <c r="AV54" i="1"/>
  <c r="AU54" i="1"/>
  <c r="BL54" i="1" s="1"/>
  <c r="BN54" i="1" s="1"/>
  <c r="AP25" i="1"/>
  <c r="R26" i="1"/>
  <c r="AI26" i="1"/>
  <c r="AG23" i="1"/>
  <c r="AE23" i="1"/>
  <c r="Z24" i="1"/>
  <c r="AB24" i="1" s="1"/>
  <c r="AD24" i="1" s="1"/>
  <c r="W25" i="1"/>
  <c r="X25" i="1" s="1"/>
  <c r="U25" i="1"/>
  <c r="V25" i="1" s="1"/>
  <c r="Q27" i="1"/>
  <c r="AG50" i="1"/>
  <c r="C18" i="5" s="1"/>
  <c r="E18" i="5" s="1"/>
  <c r="I18" i="5" s="1"/>
  <c r="AE50" i="1"/>
  <c r="AI58" i="1"/>
  <c r="R58" i="1"/>
  <c r="AP56" i="1"/>
  <c r="AT55" i="1"/>
  <c r="L17" i="10"/>
  <c r="Z17" i="10" s="1"/>
  <c r="H17" i="10"/>
  <c r="V17" i="10" s="1"/>
  <c r="D17" i="10"/>
  <c r="R17" i="10" s="1"/>
  <c r="K17" i="10"/>
  <c r="Y17" i="10" s="1"/>
  <c r="G17" i="10"/>
  <c r="U17" i="10" s="1"/>
  <c r="J17" i="10"/>
  <c r="X17" i="10" s="1"/>
  <c r="I17" i="10"/>
  <c r="W17" i="10" s="1"/>
  <c r="M17" i="10"/>
  <c r="AA17" i="10" s="1"/>
  <c r="F17" i="10"/>
  <c r="T17" i="10" s="1"/>
  <c r="E17" i="10"/>
  <c r="S17" i="10" s="1"/>
  <c r="J17" i="6" l="1"/>
  <c r="M17" i="6"/>
  <c r="I17" i="6"/>
  <c r="AW55" i="1"/>
  <c r="AY55" i="1" s="1"/>
  <c r="U51" i="1"/>
  <c r="V51" i="1" s="1"/>
  <c r="AQ56" i="1"/>
  <c r="W51" i="1"/>
  <c r="X51" i="1" s="1"/>
  <c r="J53" i="1"/>
  <c r="T53" i="1" s="1"/>
  <c r="Y53" i="1" s="1"/>
  <c r="E54" i="1"/>
  <c r="J54" i="1" s="1"/>
  <c r="K54" i="1" s="1"/>
  <c r="BA54" i="1"/>
  <c r="D22" i="5" s="1"/>
  <c r="BR54" i="1"/>
  <c r="BT54" i="1" s="1"/>
  <c r="F22" i="5" s="1"/>
  <c r="AL56" i="1"/>
  <c r="AL25" i="1"/>
  <c r="AW25" i="1"/>
  <c r="AY25" i="1" s="1"/>
  <c r="BA25" i="1" s="1"/>
  <c r="AK58" i="1"/>
  <c r="AK26" i="1"/>
  <c r="AQ26" i="1" s="1"/>
  <c r="A18" i="10"/>
  <c r="C18" i="10" s="1"/>
  <c r="A18" i="6"/>
  <c r="C18" i="6" s="1"/>
  <c r="U52" i="1"/>
  <c r="V52" i="1" s="1"/>
  <c r="W52" i="1"/>
  <c r="X52" i="1" s="1"/>
  <c r="AV55" i="1"/>
  <c r="AU55" i="1"/>
  <c r="BL55" i="1" s="1"/>
  <c r="BN55" i="1" s="1"/>
  <c r="Z25" i="1"/>
  <c r="AB25" i="1" s="1"/>
  <c r="AD25" i="1" s="1"/>
  <c r="AE25" i="1" s="1"/>
  <c r="AG24" i="1"/>
  <c r="AE24" i="1"/>
  <c r="AP26" i="1"/>
  <c r="R27" i="1"/>
  <c r="AI27" i="1"/>
  <c r="U26" i="1"/>
  <c r="V26" i="1" s="1"/>
  <c r="W26" i="1"/>
  <c r="X26" i="1" s="1"/>
  <c r="AT56" i="1"/>
  <c r="AP58" i="1"/>
  <c r="AW56" i="1" l="1"/>
  <c r="AY56" i="1" s="1"/>
  <c r="Z51" i="1"/>
  <c r="AB51" i="1" s="1"/>
  <c r="AD51" i="1" s="1"/>
  <c r="AG51" i="1" s="1"/>
  <c r="C19" i="5" s="1"/>
  <c r="E19" i="5" s="1"/>
  <c r="I19" i="5" s="1"/>
  <c r="AQ58" i="1"/>
  <c r="AW58" i="1" s="1"/>
  <c r="AY58" i="1" s="1"/>
  <c r="K53" i="1"/>
  <c r="W53" i="1"/>
  <c r="X53" i="1" s="1"/>
  <c r="S53" i="1"/>
  <c r="U53" i="1" s="1"/>
  <c r="V53" i="1" s="1"/>
  <c r="S54" i="1"/>
  <c r="T54" i="1"/>
  <c r="Y54" i="1" s="1"/>
  <c r="F54" i="1"/>
  <c r="E55" i="1"/>
  <c r="J55" i="1" s="1"/>
  <c r="S55" i="1" s="1"/>
  <c r="BA55" i="1"/>
  <c r="D23" i="5" s="1"/>
  <c r="BR55" i="1"/>
  <c r="BT55" i="1" s="1"/>
  <c r="F23" i="5" s="1"/>
  <c r="G18" i="6"/>
  <c r="K18" i="6"/>
  <c r="D18" i="6"/>
  <c r="I18" i="6"/>
  <c r="L18" i="6"/>
  <c r="E18" i="6"/>
  <c r="J18" i="6"/>
  <c r="F18" i="6"/>
  <c r="M18" i="6"/>
  <c r="H18" i="6"/>
  <c r="AL58" i="1"/>
  <c r="AL26" i="1"/>
  <c r="AW26" i="1"/>
  <c r="AY26" i="1" s="1"/>
  <c r="AK27" i="1"/>
  <c r="AQ27" i="1" s="1"/>
  <c r="Z52" i="1"/>
  <c r="AB52" i="1" s="1"/>
  <c r="AD52" i="1" s="1"/>
  <c r="AG52" i="1" s="1"/>
  <c r="C20" i="5" s="1"/>
  <c r="E20" i="5" s="1"/>
  <c r="I20" i="5" s="1"/>
  <c r="AV56" i="1"/>
  <c r="AU56" i="1"/>
  <c r="AG25" i="1"/>
  <c r="W27" i="1"/>
  <c r="X27" i="1" s="1"/>
  <c r="U27" i="1"/>
  <c r="V27" i="1" s="1"/>
  <c r="AP27" i="1"/>
  <c r="Z26" i="1"/>
  <c r="AB26" i="1" s="1"/>
  <c r="AD26" i="1" s="1"/>
  <c r="G18" i="10"/>
  <c r="U18" i="10" s="1"/>
  <c r="E18" i="10"/>
  <c r="S18" i="10" s="1"/>
  <c r="I18" i="10"/>
  <c r="W18" i="10" s="1"/>
  <c r="F18" i="10"/>
  <c r="T18" i="10" s="1"/>
  <c r="D18" i="10"/>
  <c r="R18" i="10" s="1"/>
  <c r="J18" i="10"/>
  <c r="X18" i="10" s="1"/>
  <c r="L18" i="10"/>
  <c r="Z18" i="10" s="1"/>
  <c r="K18" i="10"/>
  <c r="Y18" i="10" s="1"/>
  <c r="M18" i="10"/>
  <c r="AA18" i="10" s="1"/>
  <c r="H18" i="10"/>
  <c r="V18" i="10" s="1"/>
  <c r="AT58" i="1"/>
  <c r="Z53" i="1" l="1"/>
  <c r="AB53" i="1" s="1"/>
  <c r="AD53" i="1" s="1"/>
  <c r="AG53" i="1" s="1"/>
  <c r="C21" i="5" s="1"/>
  <c r="E21" i="5" s="1"/>
  <c r="I21" i="5" s="1"/>
  <c r="AE51" i="1"/>
  <c r="U54" i="1"/>
  <c r="V54" i="1" s="1"/>
  <c r="W54" i="1"/>
  <c r="X54" i="1" s="1"/>
  <c r="K55" i="1"/>
  <c r="T55" i="1"/>
  <c r="Y55" i="1" s="1"/>
  <c r="AU58" i="1"/>
  <c r="F55" i="1"/>
  <c r="I92" i="2"/>
  <c r="I33" i="2"/>
  <c r="AL27" i="1"/>
  <c r="BA26" i="1"/>
  <c r="F33" i="2"/>
  <c r="AW27" i="1"/>
  <c r="AY27" i="1" s="1"/>
  <c r="BA27" i="1" s="1"/>
  <c r="A20" i="10"/>
  <c r="A20" i="6"/>
  <c r="C20" i="6" s="1"/>
  <c r="A19" i="6"/>
  <c r="C19" i="6" s="1"/>
  <c r="A19" i="10"/>
  <c r="AE52" i="1"/>
  <c r="I45" i="2"/>
  <c r="I46" i="2" s="1"/>
  <c r="BL56" i="1"/>
  <c r="BN56" i="1" s="1"/>
  <c r="E56" i="1"/>
  <c r="J56" i="1" s="1"/>
  <c r="AG26" i="1"/>
  <c r="AE26" i="1"/>
  <c r="F90" i="2" s="1"/>
  <c r="Z27" i="1"/>
  <c r="AB27" i="1" s="1"/>
  <c r="U55" i="1"/>
  <c r="V55" i="1" s="1"/>
  <c r="BC58" i="1"/>
  <c r="BD58" i="1" s="1"/>
  <c r="BF58" i="1" s="1"/>
  <c r="BH58" i="1" s="1"/>
  <c r="AT60" i="1"/>
  <c r="AV58" i="1"/>
  <c r="I32" i="2" l="1"/>
  <c r="I94" i="2" s="1"/>
  <c r="AE53" i="1"/>
  <c r="Z54" i="1"/>
  <c r="AB54" i="1" s="1"/>
  <c r="AD54" i="1" s="1"/>
  <c r="AE54" i="1" s="1"/>
  <c r="W55" i="1"/>
  <c r="X55" i="1" s="1"/>
  <c r="Z55" i="1" s="1"/>
  <c r="AB55" i="1" s="1"/>
  <c r="AD55" i="1" s="1"/>
  <c r="AG55" i="1" s="1"/>
  <c r="C23" i="5" s="1"/>
  <c r="E23" i="5" s="1"/>
  <c r="I23" i="5" s="1"/>
  <c r="AU60" i="1"/>
  <c r="BA58" i="1"/>
  <c r="BA56" i="1"/>
  <c r="D24" i="5" s="1"/>
  <c r="I48" i="2"/>
  <c r="I49" i="2" s="1"/>
  <c r="F29" i="2"/>
  <c r="F30" i="2" s="1"/>
  <c r="F91" i="2" s="1"/>
  <c r="F31" i="2"/>
  <c r="I19" i="10"/>
  <c r="W19" i="10" s="1"/>
  <c r="C19" i="10"/>
  <c r="I20" i="10"/>
  <c r="W20" i="10" s="1"/>
  <c r="C20" i="10"/>
  <c r="F67" i="2"/>
  <c r="C6" i="29"/>
  <c r="C7" i="29" s="1"/>
  <c r="F66" i="2"/>
  <c r="BR56" i="1"/>
  <c r="BT56" i="1" s="1"/>
  <c r="F20" i="6"/>
  <c r="J20" i="6"/>
  <c r="H20" i="6"/>
  <c r="G20" i="6"/>
  <c r="K20" i="6"/>
  <c r="D20" i="6"/>
  <c r="L20" i="6"/>
  <c r="M20" i="6"/>
  <c r="E20" i="6"/>
  <c r="I20" i="6"/>
  <c r="D19" i="6"/>
  <c r="H19" i="6"/>
  <c r="L19" i="6"/>
  <c r="J19" i="6"/>
  <c r="E19" i="6"/>
  <c r="I19" i="6"/>
  <c r="M19" i="6"/>
  <c r="F19" i="6"/>
  <c r="G19" i="6"/>
  <c r="K19" i="6"/>
  <c r="D20" i="10"/>
  <c r="R20" i="10" s="1"/>
  <c r="M20" i="10"/>
  <c r="AA20" i="10" s="1"/>
  <c r="H20" i="10"/>
  <c r="V20" i="10" s="1"/>
  <c r="G20" i="10"/>
  <c r="U20" i="10" s="1"/>
  <c r="L20" i="10"/>
  <c r="Z20" i="10" s="1"/>
  <c r="F20" i="10"/>
  <c r="T20" i="10" s="1"/>
  <c r="E20" i="10"/>
  <c r="S20" i="10" s="1"/>
  <c r="K20" i="10"/>
  <c r="Y20" i="10" s="1"/>
  <c r="L19" i="10"/>
  <c r="Z19" i="10" s="1"/>
  <c r="A21" i="6"/>
  <c r="C21" i="6" s="1"/>
  <c r="A21" i="10"/>
  <c r="F19" i="10"/>
  <c r="T19" i="10" s="1"/>
  <c r="D19" i="10"/>
  <c r="R19" i="10" s="1"/>
  <c r="M19" i="10"/>
  <c r="AA19" i="10" s="1"/>
  <c r="J19" i="10"/>
  <c r="X19" i="10" s="1"/>
  <c r="G19" i="10"/>
  <c r="U19" i="10" s="1"/>
  <c r="H19" i="10"/>
  <c r="V19" i="10" s="1"/>
  <c r="E19" i="10"/>
  <c r="S19" i="10" s="1"/>
  <c r="K19" i="10"/>
  <c r="Y19" i="10" s="1"/>
  <c r="J20" i="10"/>
  <c r="X20" i="10" s="1"/>
  <c r="I95" i="2"/>
  <c r="F56" i="1"/>
  <c r="T56" i="1"/>
  <c r="Y56" i="1" s="1"/>
  <c r="S56" i="1"/>
  <c r="K56" i="1"/>
  <c r="AV60" i="1"/>
  <c r="E58" i="1"/>
  <c r="AG54" i="1" l="1"/>
  <c r="C22" i="5" s="1"/>
  <c r="E22" i="5" s="1"/>
  <c r="I22" i="5" s="1"/>
  <c r="A22" i="6" s="1"/>
  <c r="C22" i="6" s="1"/>
  <c r="I67" i="2"/>
  <c r="F70" i="2"/>
  <c r="D6" i="35" s="1"/>
  <c r="E6" i="35" s="1"/>
  <c r="F6" i="35" s="1"/>
  <c r="J21" i="10"/>
  <c r="X21" i="10" s="1"/>
  <c r="C21" i="10"/>
  <c r="I77" i="2"/>
  <c r="I69" i="2"/>
  <c r="I78" i="2" s="1"/>
  <c r="J6" i="35"/>
  <c r="D6" i="29"/>
  <c r="F24" i="5"/>
  <c r="G6" i="29"/>
  <c r="G7" i="29" s="1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D21" i="6"/>
  <c r="H21" i="6"/>
  <c r="L21" i="6"/>
  <c r="F21" i="6"/>
  <c r="E21" i="6"/>
  <c r="I21" i="6"/>
  <c r="M21" i="6"/>
  <c r="J21" i="6"/>
  <c r="G21" i="6"/>
  <c r="K21" i="6"/>
  <c r="C8" i="29"/>
  <c r="L21" i="10"/>
  <c r="Z21" i="10" s="1"/>
  <c r="D21" i="10"/>
  <c r="R21" i="10" s="1"/>
  <c r="G21" i="10"/>
  <c r="U21" i="10" s="1"/>
  <c r="F21" i="10"/>
  <c r="T21" i="10" s="1"/>
  <c r="I21" i="10"/>
  <c r="W21" i="10" s="1"/>
  <c r="E21" i="10"/>
  <c r="S21" i="10" s="1"/>
  <c r="K21" i="10"/>
  <c r="Y21" i="10" s="1"/>
  <c r="A23" i="6"/>
  <c r="C23" i="6" s="1"/>
  <c r="A23" i="10"/>
  <c r="C23" i="10" s="1"/>
  <c r="H21" i="10"/>
  <c r="V21" i="10" s="1"/>
  <c r="M21" i="10"/>
  <c r="AA21" i="10" s="1"/>
  <c r="AE55" i="1"/>
  <c r="U56" i="1"/>
  <c r="V56" i="1" s="1"/>
  <c r="W56" i="1"/>
  <c r="X56" i="1" s="1"/>
  <c r="F58" i="1"/>
  <c r="I88" i="2" s="1"/>
  <c r="J58" i="1"/>
  <c r="E60" i="1"/>
  <c r="A22" i="10" l="1"/>
  <c r="C22" i="10" s="1"/>
  <c r="Z56" i="1"/>
  <c r="AB56" i="1" s="1"/>
  <c r="AD56" i="1" s="1"/>
  <c r="AE56" i="1" s="1"/>
  <c r="I90" i="2" s="1"/>
  <c r="D7" i="35"/>
  <c r="E7" i="35" s="1"/>
  <c r="F7" i="35" s="1"/>
  <c r="O6" i="35"/>
  <c r="G20" i="29"/>
  <c r="G21" i="29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18" i="29"/>
  <c r="G19" i="29" s="1"/>
  <c r="D7" i="29"/>
  <c r="J6" i="29"/>
  <c r="J7" i="35"/>
  <c r="J8" i="35" s="1"/>
  <c r="J9" i="35" s="1"/>
  <c r="J10" i="35" s="1"/>
  <c r="J11" i="35" s="1"/>
  <c r="J12" i="35" s="1"/>
  <c r="J13" i="35" s="1"/>
  <c r="J14" i="35" s="1"/>
  <c r="J15" i="35" s="1"/>
  <c r="J16" i="35" s="1"/>
  <c r="J17" i="35" s="1"/>
  <c r="D23" i="6"/>
  <c r="H23" i="6"/>
  <c r="L23" i="6"/>
  <c r="J23" i="6"/>
  <c r="E23" i="6"/>
  <c r="I23" i="6"/>
  <c r="M23" i="6"/>
  <c r="F23" i="6"/>
  <c r="K23" i="6"/>
  <c r="G23" i="6"/>
  <c r="F22" i="6"/>
  <c r="J22" i="6"/>
  <c r="D22" i="6"/>
  <c r="L22" i="6"/>
  <c r="G22" i="6"/>
  <c r="K22" i="6"/>
  <c r="H22" i="6"/>
  <c r="I22" i="6"/>
  <c r="M22" i="6"/>
  <c r="E22" i="6"/>
  <c r="C9" i="29"/>
  <c r="F60" i="1"/>
  <c r="K22" i="10"/>
  <c r="Y22" i="10" s="1"/>
  <c r="G22" i="10"/>
  <c r="U22" i="10" s="1"/>
  <c r="J22" i="10"/>
  <c r="X22" i="10" s="1"/>
  <c r="F22" i="10"/>
  <c r="T22" i="10" s="1"/>
  <c r="I22" i="10"/>
  <c r="W22" i="10" s="1"/>
  <c r="H22" i="10"/>
  <c r="V22" i="10" s="1"/>
  <c r="D22" i="10"/>
  <c r="R22" i="10" s="1"/>
  <c r="M22" i="10"/>
  <c r="AA22" i="10" s="1"/>
  <c r="E22" i="10"/>
  <c r="S22" i="10" s="1"/>
  <c r="L22" i="10"/>
  <c r="Z22" i="10" s="1"/>
  <c r="J23" i="10"/>
  <c r="X23" i="10" s="1"/>
  <c r="F23" i="10"/>
  <c r="T23" i="10" s="1"/>
  <c r="M23" i="10"/>
  <c r="AA23" i="10" s="1"/>
  <c r="I23" i="10"/>
  <c r="W23" i="10" s="1"/>
  <c r="E23" i="10"/>
  <c r="S23" i="10" s="1"/>
  <c r="L23" i="10"/>
  <c r="Z23" i="10" s="1"/>
  <c r="D23" i="10"/>
  <c r="R23" i="10" s="1"/>
  <c r="K23" i="10"/>
  <c r="Y23" i="10" s="1"/>
  <c r="H23" i="10"/>
  <c r="V23" i="10" s="1"/>
  <c r="G23" i="10"/>
  <c r="U23" i="10" s="1"/>
  <c r="T58" i="1"/>
  <c r="Y58" i="1" s="1"/>
  <c r="S58" i="1"/>
  <c r="K58" i="1"/>
  <c r="D8" i="35" l="1"/>
  <c r="D9" i="35" s="1"/>
  <c r="O7" i="35"/>
  <c r="J18" i="35"/>
  <c r="J21" i="35"/>
  <c r="J7" i="29"/>
  <c r="D8" i="29"/>
  <c r="C10" i="29"/>
  <c r="AG56" i="1"/>
  <c r="U58" i="1"/>
  <c r="V58" i="1" s="1"/>
  <c r="W58" i="1"/>
  <c r="X58" i="1" s="1"/>
  <c r="E8" i="35" l="1"/>
  <c r="F8" i="35" s="1"/>
  <c r="O8" i="35" s="1"/>
  <c r="J20" i="35"/>
  <c r="J19" i="35"/>
  <c r="J22" i="35" s="1"/>
  <c r="D9" i="29"/>
  <c r="J8" i="29"/>
  <c r="E9" i="35"/>
  <c r="D10" i="35"/>
  <c r="I66" i="2"/>
  <c r="C24" i="5"/>
  <c r="F6" i="29"/>
  <c r="C11" i="29"/>
  <c r="Z58" i="1"/>
  <c r="AB58" i="1" s="1"/>
  <c r="AD58" i="1" s="1"/>
  <c r="AG58" i="1" s="1"/>
  <c r="I6" i="35" l="1"/>
  <c r="I7" i="35" s="1"/>
  <c r="I76" i="2"/>
  <c r="I80" i="2"/>
  <c r="I70" i="2"/>
  <c r="F9" i="35"/>
  <c r="D10" i="29"/>
  <c r="J9" i="29"/>
  <c r="E10" i="35"/>
  <c r="D11" i="35"/>
  <c r="F7" i="29"/>
  <c r="H6" i="29"/>
  <c r="O6" i="29"/>
  <c r="P5" i="29" s="1"/>
  <c r="E24" i="5"/>
  <c r="I24" i="5" s="1"/>
  <c r="C12" i="29"/>
  <c r="AE58" i="1"/>
  <c r="C60" i="1"/>
  <c r="I60" i="1" s="1"/>
  <c r="K6" i="35" l="1"/>
  <c r="L6" i="35" s="1"/>
  <c r="M6" i="35" s="1"/>
  <c r="P6" i="35" s="1"/>
  <c r="Q6" i="35" s="1"/>
  <c r="T6" i="35"/>
  <c r="U5" i="35" s="1"/>
  <c r="F10" i="35"/>
  <c r="O9" i="35"/>
  <c r="K6" i="29"/>
  <c r="L6" i="29" s="1"/>
  <c r="M6" i="29" s="1"/>
  <c r="H7" i="29"/>
  <c r="D11" i="29"/>
  <c r="J10" i="29"/>
  <c r="E11" i="35"/>
  <c r="D12" i="35"/>
  <c r="I8" i="35"/>
  <c r="K7" i="35"/>
  <c r="L7" i="35" s="1"/>
  <c r="T7" i="35"/>
  <c r="C13" i="29"/>
  <c r="F8" i="29"/>
  <c r="O7" i="29"/>
  <c r="A31" i="10"/>
  <c r="A29" i="6"/>
  <c r="A35" i="6" s="1"/>
  <c r="C35" i="6" s="1"/>
  <c r="J60" i="1"/>
  <c r="S60" i="1" s="1"/>
  <c r="D60" i="1"/>
  <c r="AM60" i="1"/>
  <c r="AN60" i="1" s="1"/>
  <c r="P60" i="1"/>
  <c r="A37" i="10" l="1"/>
  <c r="D37" i="10" s="1"/>
  <c r="R37" i="10" s="1"/>
  <c r="O31" i="10"/>
  <c r="O37" i="10" s="1"/>
  <c r="F11" i="35"/>
  <c r="M7" i="35"/>
  <c r="O10" i="35"/>
  <c r="K7" i="29"/>
  <c r="L7" i="29" s="1"/>
  <c r="M7" i="29" s="1"/>
  <c r="H8" i="29"/>
  <c r="J11" i="29"/>
  <c r="D12" i="29"/>
  <c r="D35" i="6"/>
  <c r="E35" i="6"/>
  <c r="F35" i="6"/>
  <c r="G35" i="6"/>
  <c r="H35" i="6"/>
  <c r="I35" i="6"/>
  <c r="J35" i="6"/>
  <c r="K35" i="6"/>
  <c r="L35" i="6"/>
  <c r="M35" i="6"/>
  <c r="E12" i="35"/>
  <c r="D13" i="35"/>
  <c r="I9" i="35"/>
  <c r="K8" i="35"/>
  <c r="L8" i="35" s="1"/>
  <c r="T8" i="35"/>
  <c r="F9" i="29"/>
  <c r="O8" i="29"/>
  <c r="C14" i="29"/>
  <c r="K60" i="1"/>
  <c r="T60" i="1"/>
  <c r="Y60" i="1" s="1"/>
  <c r="AH60" i="1"/>
  <c r="Q60" i="1"/>
  <c r="G37" i="10" l="1"/>
  <c r="U37" i="10" s="1"/>
  <c r="C37" i="10"/>
  <c r="J37" i="10"/>
  <c r="X37" i="10" s="1"/>
  <c r="K37" i="10"/>
  <c r="Y37" i="10" s="1"/>
  <c r="F37" i="10"/>
  <c r="T37" i="10" s="1"/>
  <c r="M37" i="10"/>
  <c r="AA37" i="10" s="1"/>
  <c r="E37" i="10"/>
  <c r="S37" i="10" s="1"/>
  <c r="H37" i="10"/>
  <c r="V37" i="10" s="1"/>
  <c r="I37" i="10"/>
  <c r="W37" i="10" s="1"/>
  <c r="L37" i="10"/>
  <c r="Z37" i="10" s="1"/>
  <c r="F12" i="35"/>
  <c r="O12" i="35" s="1"/>
  <c r="M8" i="35"/>
  <c r="P8" i="35" s="1"/>
  <c r="Q8" i="35" s="1"/>
  <c r="P7" i="35"/>
  <c r="Q7" i="35" s="1"/>
  <c r="O11" i="35"/>
  <c r="H9" i="29"/>
  <c r="K8" i="29"/>
  <c r="L8" i="29" s="1"/>
  <c r="M8" i="29" s="1"/>
  <c r="D13" i="29"/>
  <c r="J12" i="29"/>
  <c r="I10" i="35"/>
  <c r="T9" i="35"/>
  <c r="K9" i="35"/>
  <c r="L9" i="35" s="1"/>
  <c r="E13" i="35"/>
  <c r="D14" i="35"/>
  <c r="C15" i="29"/>
  <c r="F10" i="29"/>
  <c r="O9" i="29"/>
  <c r="R60" i="1"/>
  <c r="AI60" i="1"/>
  <c r="F13" i="35" l="1"/>
  <c r="M9" i="35"/>
  <c r="P9" i="35" s="1"/>
  <c r="Q9" i="35" s="1"/>
  <c r="H10" i="29"/>
  <c r="K9" i="29"/>
  <c r="L9" i="29" s="1"/>
  <c r="M9" i="29" s="1"/>
  <c r="D14" i="29"/>
  <c r="J13" i="29"/>
  <c r="E14" i="35"/>
  <c r="D15" i="35"/>
  <c r="I11" i="35"/>
  <c r="T10" i="35"/>
  <c r="K10" i="35"/>
  <c r="L10" i="35" s="1"/>
  <c r="F11" i="29"/>
  <c r="O10" i="29"/>
  <c r="C16" i="29"/>
  <c r="AK60" i="1"/>
  <c r="AP60" i="1"/>
  <c r="W60" i="1"/>
  <c r="X60" i="1" s="1"/>
  <c r="U60" i="1"/>
  <c r="V60" i="1" s="1"/>
  <c r="AQ60" i="1" l="1"/>
  <c r="AW60" i="1" s="1"/>
  <c r="AY60" i="1" s="1"/>
  <c r="BA60" i="1" s="1"/>
  <c r="F14" i="35"/>
  <c r="O14" i="35" s="1"/>
  <c r="M10" i="35"/>
  <c r="P10" i="35" s="1"/>
  <c r="Q10" i="35" s="1"/>
  <c r="O13" i="35"/>
  <c r="H11" i="29"/>
  <c r="K10" i="29"/>
  <c r="L10" i="29" s="1"/>
  <c r="M10" i="29" s="1"/>
  <c r="D15" i="29"/>
  <c r="J14" i="29"/>
  <c r="E15" i="35"/>
  <c r="D16" i="35"/>
  <c r="I12" i="35"/>
  <c r="T11" i="35"/>
  <c r="K11" i="35"/>
  <c r="L11" i="35" s="1"/>
  <c r="AL60" i="1"/>
  <c r="F12" i="29"/>
  <c r="O11" i="29"/>
  <c r="C17" i="29"/>
  <c r="Z60" i="1"/>
  <c r="AB60" i="1" s="1"/>
  <c r="F15" i="35" l="1"/>
  <c r="M11" i="35"/>
  <c r="P11" i="35" s="1"/>
  <c r="Q11" i="35" s="1"/>
  <c r="C20" i="29"/>
  <c r="C21" i="29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18" i="29"/>
  <c r="H12" i="29"/>
  <c r="K11" i="29"/>
  <c r="L11" i="29" s="1"/>
  <c r="M11" i="29" s="1"/>
  <c r="D16" i="29"/>
  <c r="J15" i="29"/>
  <c r="I29" i="2"/>
  <c r="I37" i="2" s="1"/>
  <c r="AL62" i="1" s="1"/>
  <c r="I31" i="2"/>
  <c r="E16" i="35"/>
  <c r="D17" i="35"/>
  <c r="I13" i="35"/>
  <c r="K12" i="35"/>
  <c r="L12" i="35" s="1"/>
  <c r="T12" i="35"/>
  <c r="F13" i="29"/>
  <c r="O12" i="29"/>
  <c r="F16" i="35" l="1"/>
  <c r="M12" i="35"/>
  <c r="P12" i="35" s="1"/>
  <c r="Q12" i="35" s="1"/>
  <c r="O15" i="35"/>
  <c r="H13" i="29"/>
  <c r="K12" i="29"/>
  <c r="L12" i="29" s="1"/>
  <c r="M12" i="29" s="1"/>
  <c r="D21" i="35"/>
  <c r="E21" i="35" s="1"/>
  <c r="D18" i="35"/>
  <c r="D17" i="29"/>
  <c r="J16" i="29"/>
  <c r="I30" i="2"/>
  <c r="AK62" i="1" s="1"/>
  <c r="AI62" i="1" s="1"/>
  <c r="AH62" i="1" s="1"/>
  <c r="Q62" i="1" s="1"/>
  <c r="P62" i="1" s="1"/>
  <c r="I62" i="1" s="1"/>
  <c r="C62" i="1" s="1"/>
  <c r="B62" i="1" s="1"/>
  <c r="I38" i="2" s="1"/>
  <c r="I39" i="2" s="1"/>
  <c r="E17" i="35"/>
  <c r="I14" i="35"/>
  <c r="K13" i="35"/>
  <c r="L13" i="35" s="1"/>
  <c r="T13" i="35"/>
  <c r="F14" i="29"/>
  <c r="O13" i="29"/>
  <c r="F17" i="35" l="1"/>
  <c r="O17" i="35" s="1"/>
  <c r="M13" i="35"/>
  <c r="O16" i="35"/>
  <c r="H14" i="29"/>
  <c r="K13" i="29"/>
  <c r="L13" i="29" s="1"/>
  <c r="M13" i="29" s="1"/>
  <c r="E18" i="35"/>
  <c r="D20" i="35"/>
  <c r="E20" i="35" s="1"/>
  <c r="D18" i="29"/>
  <c r="J17" i="29"/>
  <c r="B59" i="1"/>
  <c r="B57" i="1" s="1"/>
  <c r="D22" i="35"/>
  <c r="I15" i="35"/>
  <c r="T14" i="35"/>
  <c r="K14" i="35"/>
  <c r="L14" i="35" s="1"/>
  <c r="F15" i="29"/>
  <c r="O14" i="29"/>
  <c r="B65" i="1"/>
  <c r="B67" i="1" s="1"/>
  <c r="F18" i="35" l="1"/>
  <c r="F19" i="35" s="1"/>
  <c r="F20" i="35" s="1"/>
  <c r="F21" i="35" s="1"/>
  <c r="M14" i="35"/>
  <c r="P14" i="35" s="1"/>
  <c r="Q14" i="35" s="1"/>
  <c r="P13" i="35"/>
  <c r="Q13" i="35" s="1"/>
  <c r="H15" i="29"/>
  <c r="K14" i="29"/>
  <c r="L14" i="29" s="1"/>
  <c r="M14" i="29" s="1"/>
  <c r="D23" i="35"/>
  <c r="E23" i="35" s="1"/>
  <c r="E22" i="35"/>
  <c r="D19" i="29"/>
  <c r="J18" i="29"/>
  <c r="I16" i="35"/>
  <c r="T15" i="35"/>
  <c r="K15" i="35"/>
  <c r="L15" i="35" s="1"/>
  <c r="F16" i="29"/>
  <c r="O15" i="29"/>
  <c r="D59" i="1"/>
  <c r="C59" i="1"/>
  <c r="AS59" i="1"/>
  <c r="D24" i="35" l="1"/>
  <c r="E24" i="35" s="1"/>
  <c r="M15" i="35"/>
  <c r="F22" i="35"/>
  <c r="F23" i="35" s="1"/>
  <c r="O18" i="35"/>
  <c r="O21" i="35"/>
  <c r="O20" i="35"/>
  <c r="H16" i="29"/>
  <c r="K15" i="29"/>
  <c r="L15" i="29" s="1"/>
  <c r="M15" i="29" s="1"/>
  <c r="O19" i="35"/>
  <c r="D20" i="29"/>
  <c r="J19" i="29"/>
  <c r="I17" i="35"/>
  <c r="T16" i="35"/>
  <c r="K16" i="35"/>
  <c r="L16" i="35" s="1"/>
  <c r="J23" i="35"/>
  <c r="J24" i="35" s="1"/>
  <c r="F17" i="29"/>
  <c r="O16" i="29"/>
  <c r="D57" i="1"/>
  <c r="C57" i="1"/>
  <c r="AS57" i="1"/>
  <c r="I59" i="1"/>
  <c r="P59" i="1" s="1"/>
  <c r="F24" i="35" l="1"/>
  <c r="O24" i="35" s="1"/>
  <c r="O22" i="35"/>
  <c r="M16" i="35"/>
  <c r="P16" i="35" s="1"/>
  <c r="Q16" i="35" s="1"/>
  <c r="P15" i="35"/>
  <c r="Q15" i="35" s="1"/>
  <c r="O23" i="35"/>
  <c r="F21" i="29"/>
  <c r="F18" i="29"/>
  <c r="F20" i="29"/>
  <c r="H17" i="29"/>
  <c r="K16" i="29"/>
  <c r="L16" i="29" s="1"/>
  <c r="M16" i="29" s="1"/>
  <c r="I21" i="35"/>
  <c r="I18" i="35"/>
  <c r="D21" i="29"/>
  <c r="J20" i="29"/>
  <c r="T17" i="35"/>
  <c r="K17" i="35"/>
  <c r="L17" i="35" s="1"/>
  <c r="O17" i="29"/>
  <c r="AM59" i="1"/>
  <c r="AN59" i="1" s="1"/>
  <c r="I57" i="1"/>
  <c r="P57" i="1" s="1"/>
  <c r="Q59" i="1"/>
  <c r="AH59" i="1"/>
  <c r="M17" i="35" l="1"/>
  <c r="P17" i="35" s="1"/>
  <c r="Q17" i="35" s="1"/>
  <c r="K17" i="29"/>
  <c r="L17" i="29" s="1"/>
  <c r="M17" i="29" s="1"/>
  <c r="H18" i="29"/>
  <c r="I20" i="35"/>
  <c r="K20" i="35" s="1"/>
  <c r="L20" i="35" s="1"/>
  <c r="K18" i="35"/>
  <c r="L18" i="35" s="1"/>
  <c r="D22" i="29"/>
  <c r="J21" i="29"/>
  <c r="D25" i="35"/>
  <c r="E25" i="35" s="1"/>
  <c r="F25" i="35" s="1"/>
  <c r="O20" i="29"/>
  <c r="AI59" i="1"/>
  <c r="R59" i="1"/>
  <c r="AM57" i="1"/>
  <c r="AN57" i="1" s="1"/>
  <c r="Q57" i="1"/>
  <c r="AH57" i="1"/>
  <c r="M18" i="35" l="1"/>
  <c r="M19" i="35" s="1"/>
  <c r="M20" i="35" s="1"/>
  <c r="T20" i="35"/>
  <c r="K18" i="29"/>
  <c r="L18" i="29" s="1"/>
  <c r="H19" i="29"/>
  <c r="D23" i="29"/>
  <c r="J22" i="29"/>
  <c r="D26" i="35"/>
  <c r="E26" i="35" s="1"/>
  <c r="F26" i="35" s="1"/>
  <c r="I22" i="35"/>
  <c r="I23" i="35" s="1"/>
  <c r="T21" i="35"/>
  <c r="K21" i="35"/>
  <c r="L21" i="35" s="1"/>
  <c r="J25" i="35"/>
  <c r="F22" i="29"/>
  <c r="O21" i="29"/>
  <c r="AI57" i="1"/>
  <c r="R57" i="1"/>
  <c r="AP59" i="1"/>
  <c r="AT59" i="1" s="1"/>
  <c r="AK59" i="1"/>
  <c r="AQ59" i="1" l="1"/>
  <c r="P18" i="35"/>
  <c r="Q18" i="35" s="1"/>
  <c r="M21" i="35"/>
  <c r="O25" i="35"/>
  <c r="H20" i="29"/>
  <c r="K19" i="29"/>
  <c r="L19" i="29" s="1"/>
  <c r="M19" i="29" s="1"/>
  <c r="M18" i="29"/>
  <c r="P20" i="35"/>
  <c r="Q20" i="35" s="1"/>
  <c r="P19" i="35"/>
  <c r="Q19" i="35" s="1"/>
  <c r="D24" i="29"/>
  <c r="J23" i="29"/>
  <c r="F23" i="29"/>
  <c r="O23" i="29" s="1"/>
  <c r="I24" i="35"/>
  <c r="K23" i="35"/>
  <c r="L23" i="35" s="1"/>
  <c r="T23" i="35"/>
  <c r="T22" i="35"/>
  <c r="K22" i="35"/>
  <c r="L22" i="35" s="1"/>
  <c r="D27" i="35"/>
  <c r="E27" i="35" s="1"/>
  <c r="F27" i="35" s="1"/>
  <c r="J26" i="35"/>
  <c r="AL59" i="1"/>
  <c r="O22" i="29"/>
  <c r="AU59" i="1"/>
  <c r="AV59" i="1"/>
  <c r="AP57" i="1"/>
  <c r="AT57" i="1" s="1"/>
  <c r="AK57" i="1"/>
  <c r="BC59" i="1" l="1"/>
  <c r="BD59" i="1" s="1"/>
  <c r="BF59" i="1" s="1"/>
  <c r="BH59" i="1" s="1"/>
  <c r="I40" i="2" s="1"/>
  <c r="AW59" i="1"/>
  <c r="AY59" i="1" s="1"/>
  <c r="AQ57" i="1"/>
  <c r="AW57" i="1" s="1"/>
  <c r="AY57" i="1" s="1"/>
  <c r="E59" i="1"/>
  <c r="J59" i="1" s="1"/>
  <c r="M22" i="35"/>
  <c r="M23" i="35" s="1"/>
  <c r="O27" i="35"/>
  <c r="O26" i="35"/>
  <c r="F24" i="29"/>
  <c r="H21" i="29"/>
  <c r="K20" i="29"/>
  <c r="L20" i="29" s="1"/>
  <c r="M20" i="29" s="1"/>
  <c r="P21" i="35"/>
  <c r="Q21" i="35" s="1"/>
  <c r="D25" i="29"/>
  <c r="J24" i="29"/>
  <c r="D28" i="35"/>
  <c r="E28" i="35" s="1"/>
  <c r="F28" i="35" s="1"/>
  <c r="J27" i="35"/>
  <c r="AL57" i="1"/>
  <c r="AU57" i="1"/>
  <c r="AV57" i="1"/>
  <c r="F59" i="1" l="1"/>
  <c r="E57" i="1"/>
  <c r="F57" i="1" s="1"/>
  <c r="BA57" i="1"/>
  <c r="BA59" i="1"/>
  <c r="K21" i="29"/>
  <c r="L21" i="29" s="1"/>
  <c r="M21" i="29" s="1"/>
  <c r="H22" i="29"/>
  <c r="P22" i="35"/>
  <c r="Q22" i="35" s="1"/>
  <c r="D26" i="29"/>
  <c r="J25" i="29"/>
  <c r="I25" i="35"/>
  <c r="T24" i="35"/>
  <c r="K24" i="35"/>
  <c r="L24" i="35" s="1"/>
  <c r="M24" i="35" s="1"/>
  <c r="D29" i="35"/>
  <c r="E29" i="35" s="1"/>
  <c r="F29" i="35" s="1"/>
  <c r="J28" i="35"/>
  <c r="F25" i="29"/>
  <c r="O24" i="29"/>
  <c r="K59" i="1"/>
  <c r="S59" i="1"/>
  <c r="T59" i="1"/>
  <c r="Y59" i="1" s="1"/>
  <c r="J57" i="1" l="1"/>
  <c r="T57" i="1" s="1"/>
  <c r="Y57" i="1" s="1"/>
  <c r="I41" i="2"/>
  <c r="O29" i="35"/>
  <c r="O28" i="35"/>
  <c r="K22" i="29"/>
  <c r="L22" i="29" s="1"/>
  <c r="M22" i="29" s="1"/>
  <c r="H23" i="29"/>
  <c r="P23" i="35"/>
  <c r="Q23" i="35" s="1"/>
  <c r="D27" i="29"/>
  <c r="J26" i="29"/>
  <c r="D30" i="35"/>
  <c r="E30" i="35" s="1"/>
  <c r="F30" i="35" s="1"/>
  <c r="I26" i="35"/>
  <c r="K25" i="35"/>
  <c r="L25" i="35" s="1"/>
  <c r="M25" i="35" s="1"/>
  <c r="T25" i="35"/>
  <c r="J29" i="35"/>
  <c r="F26" i="29"/>
  <c r="O25" i="29"/>
  <c r="W59" i="1"/>
  <c r="X59" i="1" s="1"/>
  <c r="U59" i="1"/>
  <c r="V59" i="1" s="1"/>
  <c r="K57" i="1" l="1"/>
  <c r="S57" i="1"/>
  <c r="U57" i="1" s="1"/>
  <c r="V57" i="1" s="1"/>
  <c r="K23" i="29"/>
  <c r="L23" i="29" s="1"/>
  <c r="M23" i="29" s="1"/>
  <c r="H24" i="29"/>
  <c r="P24" i="35"/>
  <c r="Q24" i="35" s="1"/>
  <c r="D28" i="29"/>
  <c r="J27" i="29"/>
  <c r="D31" i="35"/>
  <c r="E31" i="35" s="1"/>
  <c r="F31" i="35" s="1"/>
  <c r="I27" i="35"/>
  <c r="K26" i="35"/>
  <c r="L26" i="35" s="1"/>
  <c r="M26" i="35" s="1"/>
  <c r="T26" i="35"/>
  <c r="J30" i="35"/>
  <c r="F27" i="29"/>
  <c r="O26" i="29"/>
  <c r="W57" i="1"/>
  <c r="X57" i="1" s="1"/>
  <c r="Z59" i="1"/>
  <c r="AB59" i="1" s="1"/>
  <c r="AD59" i="1" s="1"/>
  <c r="AG59" i="1" s="1"/>
  <c r="O31" i="35" l="1"/>
  <c r="O30" i="35"/>
  <c r="H25" i="29"/>
  <c r="K24" i="29"/>
  <c r="L24" i="29" s="1"/>
  <c r="M24" i="29" s="1"/>
  <c r="F75" i="2"/>
  <c r="P25" i="35"/>
  <c r="Q25" i="35" s="1"/>
  <c r="D29" i="29"/>
  <c r="J28" i="29"/>
  <c r="D32" i="35"/>
  <c r="E32" i="35" s="1"/>
  <c r="F32" i="35" s="1"/>
  <c r="I28" i="35"/>
  <c r="T27" i="35"/>
  <c r="K27" i="35"/>
  <c r="L27" i="35" s="1"/>
  <c r="M27" i="35" s="1"/>
  <c r="J31" i="35"/>
  <c r="F28" i="29"/>
  <c r="O27" i="29"/>
  <c r="Z57" i="1"/>
  <c r="AB57" i="1" s="1"/>
  <c r="AD57" i="1" s="1"/>
  <c r="AE57" i="1" s="1"/>
  <c r="AE59" i="1"/>
  <c r="K25" i="29" l="1"/>
  <c r="L25" i="29" s="1"/>
  <c r="M25" i="29" s="1"/>
  <c r="H26" i="29"/>
  <c r="P26" i="35"/>
  <c r="Q26" i="35" s="1"/>
  <c r="D30" i="29"/>
  <c r="J29" i="29"/>
  <c r="D33" i="35"/>
  <c r="E33" i="35" s="1"/>
  <c r="F33" i="35" s="1"/>
  <c r="I29" i="35"/>
  <c r="K28" i="35"/>
  <c r="L28" i="35" s="1"/>
  <c r="M28" i="35" s="1"/>
  <c r="T28" i="35"/>
  <c r="J32" i="35"/>
  <c r="F29" i="29"/>
  <c r="O28" i="29"/>
  <c r="AG57" i="1"/>
  <c r="O32" i="35" l="1"/>
  <c r="O33" i="35"/>
  <c r="H27" i="29"/>
  <c r="K26" i="29"/>
  <c r="L26" i="29" s="1"/>
  <c r="M26" i="29" s="1"/>
  <c r="P27" i="35"/>
  <c r="Q27" i="35" s="1"/>
  <c r="D31" i="29"/>
  <c r="J30" i="29"/>
  <c r="I30" i="35"/>
  <c r="T29" i="35"/>
  <c r="K29" i="35"/>
  <c r="L29" i="35" s="1"/>
  <c r="M29" i="35" s="1"/>
  <c r="D34" i="35"/>
  <c r="E34" i="35" s="1"/>
  <c r="F34" i="35" s="1"/>
  <c r="J33" i="35"/>
  <c r="F30" i="29"/>
  <c r="O29" i="29"/>
  <c r="K27" i="29" l="1"/>
  <c r="L27" i="29" s="1"/>
  <c r="M27" i="29" s="1"/>
  <c r="H28" i="29"/>
  <c r="P28" i="35"/>
  <c r="Q28" i="35" s="1"/>
  <c r="D32" i="29"/>
  <c r="J31" i="29"/>
  <c r="D35" i="35"/>
  <c r="E35" i="35" s="1"/>
  <c r="F35" i="35" s="1"/>
  <c r="I31" i="35"/>
  <c r="K30" i="35"/>
  <c r="L30" i="35" s="1"/>
  <c r="M30" i="35" s="1"/>
  <c r="T30" i="35"/>
  <c r="J34" i="35"/>
  <c r="F31" i="29"/>
  <c r="O30" i="29"/>
  <c r="O34" i="35" l="1"/>
  <c r="K28" i="29"/>
  <c r="L28" i="29" s="1"/>
  <c r="M28" i="29" s="1"/>
  <c r="H29" i="29"/>
  <c r="P29" i="35"/>
  <c r="Q29" i="35" s="1"/>
  <c r="D33" i="29"/>
  <c r="J32" i="29"/>
  <c r="I32" i="35"/>
  <c r="T31" i="35"/>
  <c r="K31" i="35"/>
  <c r="L31" i="35" s="1"/>
  <c r="M31" i="35" s="1"/>
  <c r="D36" i="35"/>
  <c r="E36" i="35" s="1"/>
  <c r="F36" i="35" s="1"/>
  <c r="J35" i="35"/>
  <c r="F32" i="29"/>
  <c r="O31" i="29"/>
  <c r="O35" i="35" l="1"/>
  <c r="H30" i="29"/>
  <c r="K29" i="29"/>
  <c r="L29" i="29" s="1"/>
  <c r="M29" i="29" s="1"/>
  <c r="P30" i="35"/>
  <c r="Q30" i="35" s="1"/>
  <c r="D34" i="29"/>
  <c r="J33" i="29"/>
  <c r="D37" i="35"/>
  <c r="E37" i="35" s="1"/>
  <c r="F37" i="35" s="1"/>
  <c r="I33" i="35"/>
  <c r="K32" i="35"/>
  <c r="L32" i="35" s="1"/>
  <c r="M32" i="35" s="1"/>
  <c r="T32" i="35"/>
  <c r="J36" i="35"/>
  <c r="F33" i="29"/>
  <c r="O32" i="29"/>
  <c r="O37" i="35" l="1"/>
  <c r="O36" i="35"/>
  <c r="H31" i="29"/>
  <c r="K30" i="29"/>
  <c r="L30" i="29" s="1"/>
  <c r="M30" i="29" s="1"/>
  <c r="P31" i="35"/>
  <c r="Q31" i="35" s="1"/>
  <c r="D35" i="29"/>
  <c r="J34" i="29"/>
  <c r="I34" i="35"/>
  <c r="T33" i="35"/>
  <c r="K33" i="35"/>
  <c r="L33" i="35" s="1"/>
  <c r="M33" i="35" s="1"/>
  <c r="J37" i="35"/>
  <c r="F34" i="29"/>
  <c r="O33" i="29"/>
  <c r="H32" i="29" l="1"/>
  <c r="K31" i="29"/>
  <c r="L31" i="29" s="1"/>
  <c r="M31" i="29" s="1"/>
  <c r="P32" i="35"/>
  <c r="Q32" i="35" s="1"/>
  <c r="D36" i="29"/>
  <c r="J35" i="29"/>
  <c r="I35" i="35"/>
  <c r="K34" i="35"/>
  <c r="L34" i="35" s="1"/>
  <c r="M34" i="35" s="1"/>
  <c r="T34" i="35"/>
  <c r="F35" i="29"/>
  <c r="O34" i="29"/>
  <c r="H33" i="29" l="1"/>
  <c r="K32" i="29"/>
  <c r="L32" i="29" s="1"/>
  <c r="M32" i="29" s="1"/>
  <c r="P33" i="35"/>
  <c r="Q33" i="35" s="1"/>
  <c r="D37" i="29"/>
  <c r="J37" i="29" s="1"/>
  <c r="J36" i="29"/>
  <c r="I36" i="35"/>
  <c r="T35" i="35"/>
  <c r="K35" i="35"/>
  <c r="L35" i="35" s="1"/>
  <c r="M35" i="35" s="1"/>
  <c r="F36" i="29"/>
  <c r="O35" i="29"/>
  <c r="H34" i="29" l="1"/>
  <c r="K33" i="29"/>
  <c r="L33" i="29" s="1"/>
  <c r="M33" i="29" s="1"/>
  <c r="P34" i="35"/>
  <c r="Q34" i="35" s="1"/>
  <c r="I37" i="35"/>
  <c r="K36" i="35"/>
  <c r="L36" i="35" s="1"/>
  <c r="M36" i="35" s="1"/>
  <c r="T36" i="35"/>
  <c r="F37" i="29"/>
  <c r="O37" i="29" s="1"/>
  <c r="O36" i="29"/>
  <c r="H35" i="29" l="1"/>
  <c r="K34" i="29"/>
  <c r="L34" i="29" s="1"/>
  <c r="M34" i="29" s="1"/>
  <c r="P35" i="35"/>
  <c r="Q35" i="35" s="1"/>
  <c r="T37" i="35"/>
  <c r="K37" i="35"/>
  <c r="L37" i="35" s="1"/>
  <c r="M37" i="35" s="1"/>
  <c r="H36" i="29" l="1"/>
  <c r="K35" i="29"/>
  <c r="L35" i="29" s="1"/>
  <c r="M35" i="29" s="1"/>
  <c r="P36" i="35"/>
  <c r="Q36" i="35" s="1"/>
  <c r="H37" i="29" l="1"/>
  <c r="K37" i="29" s="1"/>
  <c r="L37" i="29" s="1"/>
  <c r="M37" i="29" s="1"/>
  <c r="K36" i="29"/>
  <c r="L36" i="29" s="1"/>
  <c r="M36" i="29" s="1"/>
  <c r="P37" i="35"/>
  <c r="Q37" i="35" s="1"/>
  <c r="C31" i="10"/>
  <c r="D31" i="10" s="1"/>
  <c r="Q31" i="10" s="1"/>
  <c r="C29" i="6"/>
  <c r="C30" i="6" s="1"/>
  <c r="Q30" i="10" l="1"/>
  <c r="D84" i="2"/>
  <c r="D29" i="6"/>
  <c r="C32" i="10"/>
  <c r="D28" i="6" l="1"/>
  <c r="J61" i="1"/>
  <c r="C61" i="1"/>
  <c r="I61" i="1"/>
  <c r="P61" i="1" s="1"/>
  <c r="K61" i="1" l="1"/>
  <c r="Q61" i="1"/>
  <c r="AH61" i="1"/>
  <c r="AI61" i="1" s="1"/>
  <c r="AK61" i="1" s="1"/>
  <c r="AL61" i="1" s="1"/>
</calcChain>
</file>

<file path=xl/comments1.xml><?xml version="1.0" encoding="utf-8"?>
<comments xmlns="http://schemas.openxmlformats.org/spreadsheetml/2006/main">
  <authors>
    <author>Füreder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fix angenommen, weil das das  Gesamtergebnis durch diesen Faktor nur marginal beeinflusst wird!
Die dadruch entstehende geringe Unschärfe ist tolerierbar.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Errechnet sich aus der CSB-Zulauffracht mal CSB-Entfernungsrate (Eingabeblatt
) * dem Anteil der OVC an der CSB-Entferunung!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T29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1.AEVkA für die Bemessung mit 0,30 (&gt;70% Entfernung) angenommen!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Errechnet sich aus der CSB-Zulauffracht mal CSB-Entfernungsrate (IA) * dem Anteil der OVC an der CSB-Entferunung!</t>
        </r>
      </text>
    </comment>
    <comment ref="AV3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Ist wohl ein Unterschied ob Abbau "IN" Faulung oder "DURCH" Faulung!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Hier ist es wichtig, dass man die Bemessungsbelastung für die Anaerobie wieder runterbricht auf die mittlere Belastung:
= Bemessung_Anaerobie_NEU * (Mittlere Belastung Kläranlage/ Bemessung Anaerobie)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Bemessung Anaerobie + Überkapazität*(Bemessung Anaerobie/Bemessung Aerobie)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Ergebniss der Rückrechnung Überkapkazität Aerobie!!!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1.AEVkA für die Bemessung mit 0,30 (&gt;70% Entfernung) angenommen!</t>
        </r>
      </text>
    </comment>
  </commentList>
</comments>
</file>

<file path=xl/comments2.xml><?xml version="1.0" encoding="utf-8"?>
<comments xmlns="http://schemas.openxmlformats.org/spreadsheetml/2006/main">
  <authors>
    <author>Klemens</author>
  </authors>
  <commentList>
    <comment ref="L18" authorId="0">
      <text>
        <r>
          <rPr>
            <b/>
            <sz val="9"/>
            <color indexed="81"/>
            <rFont val="Tahoma"/>
            <family val="2"/>
          </rPr>
          <t>Wenn &lt; 0, dann Amortisation schon vor Reinvestition!</t>
        </r>
      </text>
    </comment>
  </commentList>
</comments>
</file>

<file path=xl/comments3.xml><?xml version="1.0" encoding="utf-8"?>
<comments xmlns="http://schemas.openxmlformats.org/spreadsheetml/2006/main">
  <authors>
    <author>Klemens</author>
  </authors>
  <commentList>
    <comment ref="Q18" authorId="0">
      <text>
        <r>
          <rPr>
            <sz val="9"/>
            <color indexed="81"/>
            <rFont val="Tahoma"/>
            <family val="2"/>
          </rPr>
          <t xml:space="preserve">
Klemens:
Wenn &lt; 0, dann Amortisation schon vor Reinvestition!</t>
        </r>
      </text>
    </comment>
  </commentList>
</comments>
</file>

<file path=xl/sharedStrings.xml><?xml version="1.0" encoding="utf-8"?>
<sst xmlns="http://schemas.openxmlformats.org/spreadsheetml/2006/main" count="768" uniqueCount="381">
  <si>
    <t>Schlammalter</t>
  </si>
  <si>
    <t>d</t>
  </si>
  <si>
    <t>Einwohnerwerte</t>
  </si>
  <si>
    <t>t</t>
  </si>
  <si>
    <t>kg CSB/Jahr</t>
  </si>
  <si>
    <t>Vorklärung</t>
  </si>
  <si>
    <t>%</t>
  </si>
  <si>
    <t>CSB-Zulauffracht</t>
  </si>
  <si>
    <t>CSB-Zulauffracht Belebung</t>
  </si>
  <si>
    <t>OVC</t>
  </si>
  <si>
    <t>VK</t>
  </si>
  <si>
    <t>mit VK</t>
  </si>
  <si>
    <t>ohne VK</t>
  </si>
  <si>
    <t>JA / NEIN</t>
  </si>
  <si>
    <t>-</t>
  </si>
  <si>
    <t>K1</t>
  </si>
  <si>
    <t>K2</t>
  </si>
  <si>
    <t>n1</t>
  </si>
  <si>
    <t>n2</t>
  </si>
  <si>
    <t>t_TS</t>
  </si>
  <si>
    <t>Potenzfunktion</t>
  </si>
  <si>
    <t>von Excel</t>
  </si>
  <si>
    <t>Anpassungsfunktion muss wohl noch abgeflachtt werden!! 71 % OVC bei 35 Tage Schlammalter sind einfach zu viel!  Vielleicht einfach -1 und schon passt???</t>
  </si>
  <si>
    <t>Sättigungsfaktor</t>
  </si>
  <si>
    <t>SAE</t>
  </si>
  <si>
    <r>
      <t>kg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/Jahr</t>
    </r>
  </si>
  <si>
    <r>
      <t>kg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/kWh</t>
    </r>
  </si>
  <si>
    <t>kWh/Jahr</t>
  </si>
  <si>
    <t>Euro/Jahr</t>
  </si>
  <si>
    <t>Strompreis</t>
  </si>
  <si>
    <t>Euro/kWh</t>
  </si>
  <si>
    <t>Kontrolle über LINDNER</t>
  </si>
  <si>
    <t>TS nach Entwässerung</t>
  </si>
  <si>
    <t>NEIN</t>
  </si>
  <si>
    <t>Anteil N-Rückbelastung</t>
  </si>
  <si>
    <t>N:CSB</t>
  </si>
  <si>
    <t>N-Zulauffracht</t>
  </si>
  <si>
    <t>kg N/Jahr</t>
  </si>
  <si>
    <t>EW</t>
  </si>
  <si>
    <t>N-Zulauffracht Belebung</t>
  </si>
  <si>
    <t>ZULAUFFRACHTEN</t>
  </si>
  <si>
    <t>N-Rückbelastung</t>
  </si>
  <si>
    <t>CSB-Entfernung</t>
  </si>
  <si>
    <t>OVN</t>
  </si>
  <si>
    <t>kg O2/Jahr</t>
  </si>
  <si>
    <t>OVD</t>
  </si>
  <si>
    <t>kgO2/Jahr</t>
  </si>
  <si>
    <r>
      <t>X</t>
    </r>
    <r>
      <rPr>
        <vertAlign val="subscript"/>
        <sz val="10"/>
        <rFont val="Arial"/>
        <family val="2"/>
      </rPr>
      <t>orgN,BM</t>
    </r>
  </si>
  <si>
    <t>N-Entferunung IST</t>
  </si>
  <si>
    <r>
      <t>i</t>
    </r>
    <r>
      <rPr>
        <vertAlign val="subscript"/>
        <sz val="10"/>
        <rFont val="Arial"/>
        <family val="2"/>
      </rPr>
      <t>N,ÜS</t>
    </r>
    <r>
      <rPr>
        <sz val="10"/>
        <rFont val="Arial"/>
        <family val="2"/>
      </rPr>
      <t>=</t>
    </r>
  </si>
  <si>
    <t>Nges_ab/Nges_zu</t>
  </si>
  <si>
    <t>OV_GES</t>
  </si>
  <si>
    <t>erfαOC=</t>
  </si>
  <si>
    <t>erforderliche Belüftungsenergie</t>
  </si>
  <si>
    <t>Belüftungskosten</t>
  </si>
  <si>
    <t>kWh/(EW·a)</t>
  </si>
  <si>
    <t>SCHLAMMALTER</t>
  </si>
  <si>
    <t>ENERGIE UND BELÜFTUNGSKOSTEN</t>
  </si>
  <si>
    <t>SCHLAMM</t>
  </si>
  <si>
    <t>kg TS/Jahr</t>
  </si>
  <si>
    <t>TS-Gehalt</t>
  </si>
  <si>
    <t>t/Jahr</t>
  </si>
  <si>
    <t>zu entsorgende Schlammfracht</t>
  </si>
  <si>
    <t>spez. Schlamm-Entsorgungskosten</t>
  </si>
  <si>
    <t>Euro/t</t>
  </si>
  <si>
    <r>
      <t>CSB</t>
    </r>
    <r>
      <rPr>
        <vertAlign val="subscript"/>
        <sz val="12"/>
        <rFont val="Times New Roman"/>
        <family val="1"/>
      </rPr>
      <t>ÜS</t>
    </r>
  </si>
  <si>
    <r>
      <t>CSB</t>
    </r>
    <r>
      <rPr>
        <vertAlign val="subscript"/>
        <sz val="12"/>
        <rFont val="Times New Roman"/>
        <family val="1"/>
      </rPr>
      <t>PS</t>
    </r>
  </si>
  <si>
    <t>oTS-Reduktion in Faulung</t>
  </si>
  <si>
    <t>TS-Schlamm vor Faulung</t>
  </si>
  <si>
    <t>Euro</t>
  </si>
  <si>
    <t>Betriebskostenänderung</t>
  </si>
  <si>
    <t>Schlammentsorgungs- kosten</t>
  </si>
  <si>
    <t>Euro/a</t>
  </si>
  <si>
    <t>Investitionskosten</t>
  </si>
  <si>
    <t>Armotisationszeit</t>
  </si>
  <si>
    <t>Berechnung statische Armortisationszeit</t>
  </si>
  <si>
    <t>Berechnung statische                                             Armotisationszeit</t>
  </si>
  <si>
    <t>ALLGEMEIN</t>
  </si>
  <si>
    <t>JA</t>
  </si>
  <si>
    <t>SAUERSTOFFBEDARF BELEBUNG</t>
  </si>
  <si>
    <t xml:space="preserve">SAUERSTOFFBEDARF BELEBUNG </t>
  </si>
  <si>
    <t>von Grafik</t>
  </si>
  <si>
    <t>von Excel verändert</t>
  </si>
  <si>
    <t>DFAK</t>
  </si>
  <si>
    <t>Diskontierungsf.</t>
  </si>
  <si>
    <t>dynamische Amortisationszeit</t>
  </si>
  <si>
    <t>Berechnung Diskontierungsfaktor für dynamische Armotisationszeit</t>
  </si>
  <si>
    <t>Zinssatz von Eingabe =</t>
  </si>
  <si>
    <t>Zinsatz für Tabelle</t>
  </si>
  <si>
    <r>
      <t>C</t>
    </r>
    <r>
      <rPr>
        <vertAlign val="subscript"/>
        <sz val="12"/>
        <color rgb="FFFF0000"/>
        <rFont val="Times New Roman"/>
        <family val="1"/>
      </rPr>
      <t>S</t>
    </r>
  </si>
  <si>
    <r>
      <t>C</t>
    </r>
    <r>
      <rPr>
        <vertAlign val="subscript"/>
        <sz val="12"/>
        <color rgb="FFFF0000"/>
        <rFont val="Times New Roman"/>
        <family val="1"/>
      </rPr>
      <t>X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</si>
  <si>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>VK</t>
    </r>
  </si>
  <si>
    <t>Einwohnerwerte CSB</t>
  </si>
  <si>
    <t>EW120</t>
  </si>
  <si>
    <t>NO3-N,ab</t>
  </si>
  <si>
    <t>Nges,ab</t>
  </si>
  <si>
    <t>NO3_ab/Nges_zu</t>
  </si>
  <si>
    <t>NO3-N (OVN)</t>
  </si>
  <si>
    <t>NO3-N (OVD)</t>
  </si>
  <si>
    <t>Sauerstoffertrag</t>
  </si>
  <si>
    <t>Nges_zu/CSB_zu</t>
  </si>
  <si>
    <t>15 - 40</t>
  </si>
  <si>
    <t>Belüftungskostenersparnis</t>
  </si>
  <si>
    <t>Schlammentsorgungskostenersparnis</t>
  </si>
  <si>
    <t>Betriebskostenersparnis</t>
  </si>
  <si>
    <t>spezifische Belüftungskosten</t>
  </si>
  <si>
    <t>1,50 - 2,20</t>
  </si>
  <si>
    <t>Kalkulatorischer Zinssatz (Realverzinsung)</t>
  </si>
  <si>
    <t>–</t>
  </si>
  <si>
    <t>spez. oTS-Gehalt nach Faulung</t>
  </si>
  <si>
    <t>kg oTS/Jahr</t>
  </si>
  <si>
    <t>oTS-Schlamm vor Faulung</t>
  </si>
  <si>
    <t>oTS-Schlamm nach Faulung</t>
  </si>
  <si>
    <t>Berechnung allgemeine Kurvenschaar</t>
  </si>
  <si>
    <t>m³</t>
  </si>
  <si>
    <t>Schlammtrockensubstanz Zulauf Faulung</t>
  </si>
  <si>
    <t>TS-Gehalt Zulauf Faulung</t>
  </si>
  <si>
    <t>Schlammvolumenstrom Zulauf Faulung</t>
  </si>
  <si>
    <t>kg TS/d</t>
  </si>
  <si>
    <t>m³/d</t>
  </si>
  <si>
    <t>Faulzeit</t>
  </si>
  <si>
    <t>Bemessungsvolumen</t>
  </si>
  <si>
    <t>kg oTS/(m³·d)</t>
  </si>
  <si>
    <t>Euro/m³</t>
  </si>
  <si>
    <t>Schlammalter Belebung</t>
  </si>
  <si>
    <t>25 - 30</t>
  </si>
  <si>
    <t>Bemessung Faulung</t>
  </si>
  <si>
    <t>CSB/oTS</t>
  </si>
  <si>
    <r>
      <t>g oTS/(EW</t>
    </r>
    <r>
      <rPr>
        <vertAlign val="subscript"/>
        <sz val="12"/>
        <color theme="1"/>
        <rFont val="Times New Roman"/>
        <family val="2"/>
      </rPr>
      <t>120</t>
    </r>
    <r>
      <rPr>
        <sz val="12"/>
        <color theme="1"/>
        <rFont val="Times New Roman"/>
        <family val="2"/>
      </rPr>
      <t>·d)</t>
    </r>
  </si>
  <si>
    <t>N/oTS_PS =</t>
  </si>
  <si>
    <t>N/oTS_ÜS =</t>
  </si>
  <si>
    <t>Belebung</t>
  </si>
  <si>
    <r>
      <t xml:space="preserve">CSB-Entfernung                 (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>ges)</t>
    </r>
  </si>
  <si>
    <r>
      <t xml:space="preserve">Hilfsgröße:                                   </t>
    </r>
    <r>
      <rPr>
        <sz val="12"/>
        <color theme="1"/>
        <rFont val="Symbol"/>
        <family val="1"/>
        <charset val="2"/>
      </rPr>
      <t xml:space="preserve"> h</t>
    </r>
    <r>
      <rPr>
        <sz val="12"/>
        <color theme="1"/>
        <rFont val="Times New Roman"/>
        <family val="1"/>
      </rPr>
      <t xml:space="preserve">BB bei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 xml:space="preserve">ges                        mit Einfluss von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 xml:space="preserve">VK </t>
    </r>
  </si>
  <si>
    <t>Kontrolle CSB-Wirkungsgrad mit VK</t>
  </si>
  <si>
    <t>g/L</t>
  </si>
  <si>
    <t>kg TS/Tag</t>
  </si>
  <si>
    <t>TS/CSB (rückgerechnet)</t>
  </si>
  <si>
    <t>25 - 35</t>
  </si>
  <si>
    <t>oTS-Reduktion durch  Faulung</t>
  </si>
  <si>
    <t>Investitionskosten Vorklärung</t>
  </si>
  <si>
    <t>Nges_ab/Nges_zu-1.AEVkA</t>
  </si>
  <si>
    <t>anaerobe Raumbelastung</t>
  </si>
  <si>
    <t>Kontrolle Rückrechnung</t>
  </si>
  <si>
    <t>Bemessung Anaerobie</t>
  </si>
  <si>
    <t>Bemessung Aerobie</t>
  </si>
  <si>
    <t>Bemessung Anaerobie_NEU</t>
  </si>
  <si>
    <t>Fall</t>
  </si>
  <si>
    <t>Mittlere Belastung Kläranlage</t>
  </si>
  <si>
    <t>Ersparnis bei derzeitiger (mittlerer) Belastung</t>
  </si>
  <si>
    <t>Mittlere Belastung bei Ausnützung Überkapazität</t>
  </si>
  <si>
    <t>Faulgasnutzung</t>
  </si>
  <si>
    <t>kg CSB/ Jahr</t>
  </si>
  <si>
    <t>CSB-Reduktion in Faulung</t>
  </si>
  <si>
    <t>Mittlere in Faulung abgebaute CSB-Fracht</t>
  </si>
  <si>
    <t xml:space="preserve">spezifische Methanprotuktion </t>
  </si>
  <si>
    <t>CH4-Fracht</t>
  </si>
  <si>
    <t>spezifischer Biogasanfall</t>
  </si>
  <si>
    <t>Energiegehalt Methan</t>
  </si>
  <si>
    <t>elektr. Wirkungsgrad</t>
  </si>
  <si>
    <t>spezifischer elektrischer Energiegehalt</t>
  </si>
  <si>
    <t>potentielle Stromproduktion pro Jahr</t>
  </si>
  <si>
    <t>jährliche Einsp. aus Eingenstromproduktion</t>
  </si>
  <si>
    <t>kWh_elektr./a</t>
  </si>
  <si>
    <t>Strompreis (oder Einspeistarif)</t>
  </si>
  <si>
    <t>Investitionskosten Faulgasnutzung</t>
  </si>
  <si>
    <r>
      <t>Nm³ CH</t>
    </r>
    <r>
      <rPr>
        <vertAlign val="subscript"/>
        <sz val="12"/>
        <color indexed="8"/>
        <rFont val="Times New Roman"/>
        <family val="2"/>
      </rPr>
      <t>4</t>
    </r>
    <r>
      <rPr>
        <sz val="12"/>
        <rFont val="Times New Roman"/>
        <family val="2"/>
      </rPr>
      <t>/kg CSB</t>
    </r>
  </si>
  <si>
    <r>
      <t>Nm³ CH</t>
    </r>
    <r>
      <rPr>
        <vertAlign val="subscript"/>
        <sz val="12"/>
        <color indexed="8"/>
        <rFont val="Times New Roman"/>
        <family val="2"/>
      </rPr>
      <t>4</t>
    </r>
    <r>
      <rPr>
        <sz val="12"/>
        <color indexed="8"/>
        <rFont val="Times New Roman"/>
        <family val="2"/>
      </rPr>
      <t>/Jahr</t>
    </r>
  </si>
  <si>
    <r>
      <t>kWh/m³ CH</t>
    </r>
    <r>
      <rPr>
        <vertAlign val="subscript"/>
        <sz val="12"/>
        <color indexed="8"/>
        <rFont val="Times New Roman"/>
        <family val="2"/>
      </rPr>
      <t>4</t>
    </r>
  </si>
  <si>
    <r>
      <t>kWh_elektr./m³CH</t>
    </r>
    <r>
      <rPr>
        <vertAlign val="subscript"/>
        <sz val="12"/>
        <color indexed="8"/>
        <rFont val="Times New Roman"/>
        <family val="2"/>
      </rPr>
      <t>4</t>
    </r>
  </si>
  <si>
    <t>Gesamtreduktion</t>
  </si>
  <si>
    <t>CSB-OVC</t>
  </si>
  <si>
    <t>3F</t>
  </si>
  <si>
    <t>1A</t>
  </si>
  <si>
    <t>2A</t>
  </si>
  <si>
    <t>4A</t>
  </si>
  <si>
    <t>5A</t>
  </si>
  <si>
    <t>6A</t>
  </si>
  <si>
    <t>6F</t>
  </si>
  <si>
    <t>7A</t>
  </si>
  <si>
    <t>7F</t>
  </si>
  <si>
    <t>8A</t>
  </si>
  <si>
    <t>9A</t>
  </si>
  <si>
    <t>9F</t>
  </si>
  <si>
    <t>10A</t>
  </si>
  <si>
    <t>11A</t>
  </si>
  <si>
    <t>12A</t>
  </si>
  <si>
    <t>14F</t>
  </si>
  <si>
    <t>15F</t>
  </si>
  <si>
    <t>16F</t>
  </si>
  <si>
    <t>17F</t>
  </si>
  <si>
    <t>19F</t>
  </si>
  <si>
    <t>20F</t>
  </si>
  <si>
    <t>21F</t>
  </si>
  <si>
    <t>oTS-Gehalt-ÜS</t>
  </si>
  <si>
    <t>oTS-Gehalt-PS</t>
  </si>
  <si>
    <t>oTS-Gehalt Primärschlamm</t>
  </si>
  <si>
    <t>oTS-Gehalt Überschussschlamm</t>
  </si>
  <si>
    <t>oTS-PS vor Faulung</t>
  </si>
  <si>
    <t>TS-ÜS vor Faulung</t>
  </si>
  <si>
    <t>oTS-ÜS vor Faulung</t>
  </si>
  <si>
    <t>Jahre</t>
  </si>
  <si>
    <t>Laufende Kosten</t>
  </si>
  <si>
    <t>Gesamtkosten</t>
  </si>
  <si>
    <t>Variante: Anaerobe Stabilisierung</t>
  </si>
  <si>
    <t>Einsparung Eigenstrom</t>
  </si>
  <si>
    <t>Variante: Aaerobe Stabilisierung</t>
  </si>
  <si>
    <t>Gesamtkosten Aerobe Stabilsierung</t>
  </si>
  <si>
    <t>Gesamtkosten Anerobe Stabilsierung</t>
  </si>
  <si>
    <t>Kontrolle Betriebskostenersparnis</t>
  </si>
  <si>
    <t>Differenz</t>
  </si>
  <si>
    <t>Kontrolle Amortisationszeit</t>
  </si>
  <si>
    <t>Nr.</t>
  </si>
  <si>
    <t>2.000 - 40.000</t>
  </si>
  <si>
    <t>8F</t>
  </si>
  <si>
    <t>14A</t>
  </si>
  <si>
    <t>11F</t>
  </si>
  <si>
    <t>26F</t>
  </si>
  <si>
    <t>Mittlere Entfernung CSB</t>
  </si>
  <si>
    <t>2F</t>
  </si>
  <si>
    <t>1F</t>
  </si>
  <si>
    <t>4F</t>
  </si>
  <si>
    <t>5F</t>
  </si>
  <si>
    <t>10F</t>
  </si>
  <si>
    <t>12F</t>
  </si>
  <si>
    <t>Betriebskosten</t>
  </si>
  <si>
    <t>Kosten für Belüftung</t>
  </si>
  <si>
    <t>Kosten für Schlammentsorgung</t>
  </si>
  <si>
    <t>Sonstige Investitionskosten</t>
  </si>
  <si>
    <t>50 - 80</t>
  </si>
  <si>
    <t>45 - 70</t>
  </si>
  <si>
    <t>20 - 30</t>
  </si>
  <si>
    <t>Volumen Faulbehälter</t>
  </si>
  <si>
    <t>Einsparung Belüftung</t>
  </si>
  <si>
    <t>Einsparung Schlammentsorgung</t>
  </si>
  <si>
    <t>Hilfslinie Amortisationszeit</t>
  </si>
  <si>
    <t>Betriebskosten Gesamt</t>
  </si>
  <si>
    <t>Diskontierete Betriebskosten</t>
  </si>
  <si>
    <t>Diskontierte Investitionskosten</t>
  </si>
  <si>
    <t>Mio. Euro</t>
  </si>
  <si>
    <t>Einsparung durch Eigenstromproduktion</t>
  </si>
  <si>
    <t>0,0 - 5,0</t>
  </si>
  <si>
    <t>spezifische Kosten Faulung</t>
  </si>
  <si>
    <t>800 - 1200</t>
  </si>
  <si>
    <t>I: Mittlere Belastung der Kläranlage</t>
  </si>
  <si>
    <t>V: Belebungsbecken</t>
  </si>
  <si>
    <t>VI: Belüftung</t>
  </si>
  <si>
    <t>VII: Schlammlinie</t>
  </si>
  <si>
    <t>VIII: Faulgasnutzung</t>
  </si>
  <si>
    <t>IX: Investitionskosten</t>
  </si>
  <si>
    <t>IV: Vorklärung</t>
  </si>
  <si>
    <t>III: Wirkungsgrade</t>
  </si>
  <si>
    <t>II: Bemessungsbelastungen</t>
  </si>
  <si>
    <t>spezifischer oTS-Gehalt ausgefaulter Schlamm</t>
  </si>
  <si>
    <t>Variante A:</t>
  </si>
  <si>
    <t>Variante F:</t>
  </si>
  <si>
    <t>spezifische Schlamm-Entsorgungskosten</t>
  </si>
  <si>
    <t>26 - 40</t>
  </si>
  <si>
    <t>VARIANTE    F</t>
  </si>
  <si>
    <t>VARIANTE    A</t>
  </si>
  <si>
    <t>TS Rohschlamm (Zulauf Faulung; nach Voreindickung)</t>
  </si>
  <si>
    <t xml:space="preserve">CSB-Bemessungsbelastung Belebung </t>
  </si>
  <si>
    <t>mittlerer elektrischer Wirkungsgrad</t>
  </si>
  <si>
    <t>Kontrollwerte zur Plausibilitätsüberprüfung</t>
  </si>
  <si>
    <r>
      <t>Berechnung für t</t>
    </r>
    <r>
      <rPr>
        <b/>
        <vertAlign val="subscript"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= f (IKD)</t>
    </r>
  </si>
  <si>
    <t>Amortisationszeit</t>
  </si>
  <si>
    <t>Investitionskostendifferenz</t>
  </si>
  <si>
    <t>KLÄRANLAGE X</t>
  </si>
  <si>
    <t>Kläranlage X</t>
  </si>
  <si>
    <t>Diskontierungsfaktor</t>
  </si>
  <si>
    <t>85 - 98</t>
  </si>
  <si>
    <t>70 - 95</t>
  </si>
  <si>
    <t>Betrag der Differenz</t>
  </si>
  <si>
    <t>Aufsummierte Kosten (Formel !!)</t>
  </si>
  <si>
    <t xml:space="preserve"> Überkapazität Aerobie (Rückrechnung)</t>
  </si>
  <si>
    <t>spezifische Kosten Erweiterung Belebung</t>
  </si>
  <si>
    <t>300 - 500</t>
  </si>
  <si>
    <t>Euro/EW</t>
  </si>
  <si>
    <t>Schlammanfall (entwässerter Schlamm)</t>
  </si>
  <si>
    <t>Volumen Faulbehälter bei Ausnutzung Reservekapazität</t>
  </si>
  <si>
    <t>Diskontierte Betriebskosten</t>
  </si>
  <si>
    <t>kW</t>
  </si>
  <si>
    <t>Plausibilitäts-                          bereich</t>
  </si>
  <si>
    <t>Investitionskosten Belebung</t>
  </si>
  <si>
    <t>Investitionskosten Faulung</t>
  </si>
  <si>
    <t>Anteil Reinvestitionskosten (maschinelle Teile Belebung / Faulung)</t>
  </si>
  <si>
    <t>~ 40</t>
  </si>
  <si>
    <t>Schlammanfall bei Ausnutzung Reservekapazität (entwässerter Schlamm)</t>
  </si>
  <si>
    <t>Reservekapazität Belebung</t>
  </si>
  <si>
    <t>Faulung bei Ausnutzung Reservekapazität</t>
  </si>
  <si>
    <t>Zwischenergebnis 2: Faulgasnutzung</t>
  </si>
  <si>
    <t xml:space="preserve">Zwischenergebnis 3: Kosten Variante A / Variante F </t>
  </si>
  <si>
    <t>13A</t>
  </si>
  <si>
    <t>13F</t>
  </si>
  <si>
    <t>18F</t>
  </si>
  <si>
    <t>22F</t>
  </si>
  <si>
    <t>23F</t>
  </si>
  <si>
    <t>24F</t>
  </si>
  <si>
    <t>25F</t>
  </si>
  <si>
    <t>27F</t>
  </si>
  <si>
    <t>28F</t>
  </si>
  <si>
    <t>22A</t>
  </si>
  <si>
    <t>24A</t>
  </si>
  <si>
    <t>27A</t>
  </si>
  <si>
    <t>28A</t>
  </si>
  <si>
    <t>Zwischenergebnis 1: Abschätzung Belebung / Faulung</t>
  </si>
  <si>
    <t>Kontrollwerte Belebung</t>
  </si>
  <si>
    <t>Kontrollwerte Faulung</t>
  </si>
  <si>
    <t>mg/L</t>
  </si>
  <si>
    <r>
      <t>g oTS/(EW</t>
    </r>
    <r>
      <rPr>
        <vertAlign val="subscript"/>
        <sz val="12"/>
        <rFont val="Times New Roman"/>
        <family val="1"/>
      </rPr>
      <t>120</t>
    </r>
    <r>
      <rPr>
        <sz val="12"/>
        <rFont val="Times New Roman"/>
        <family val="1"/>
      </rPr>
      <t>·d)</t>
    </r>
  </si>
  <si>
    <r>
      <t>Nm³ CH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/kg CSB</t>
    </r>
  </si>
  <si>
    <r>
      <t>kWh/m³ CH</t>
    </r>
    <r>
      <rPr>
        <vertAlign val="subscript"/>
        <sz val="12"/>
        <rFont val="Times New Roman"/>
        <family val="1"/>
      </rPr>
      <t>4</t>
    </r>
  </si>
  <si>
    <r>
      <t>N/oTS</t>
    </r>
    <r>
      <rPr>
        <vertAlign val="subscript"/>
        <sz val="12"/>
        <rFont val="Times New Roman"/>
        <family val="1"/>
      </rPr>
      <t>PS</t>
    </r>
    <r>
      <rPr>
        <sz val="12"/>
        <rFont val="Times New Roman"/>
        <family val="1"/>
      </rPr>
      <t xml:space="preserve"> =</t>
    </r>
  </si>
  <si>
    <t>Parameter</t>
  </si>
  <si>
    <t>Einheit</t>
  </si>
  <si>
    <t>Wert</t>
  </si>
  <si>
    <r>
      <t>Sauerstoffsättigungskonzentration C</t>
    </r>
    <r>
      <rPr>
        <vertAlign val="subscript"/>
        <sz val="12"/>
        <rFont val="Times New Roman"/>
        <family val="1"/>
      </rPr>
      <t>S</t>
    </r>
  </si>
  <si>
    <r>
      <t>Sauerstoffkonzentration im Belebungsbecken C</t>
    </r>
    <r>
      <rPr>
        <vertAlign val="subscript"/>
        <sz val="12"/>
        <rFont val="Times New Roman"/>
        <family val="1"/>
      </rPr>
      <t>X</t>
    </r>
  </si>
  <si>
    <r>
      <t>N-Anteil im Überschussschlamm i</t>
    </r>
    <r>
      <rPr>
        <vertAlign val="subscript"/>
        <sz val="12"/>
        <rFont val="Times New Roman"/>
        <family val="1"/>
      </rPr>
      <t>N,ÜS</t>
    </r>
  </si>
  <si>
    <t>3,0 - 6,0</t>
  </si>
  <si>
    <t>Mittlere CSB-Belastung (siehe Handbuch)</t>
  </si>
  <si>
    <t>Zwischenergebnis 3B: Kostendifferenz Variante A / Variante F</t>
  </si>
  <si>
    <t xml:space="preserve">Gesamtinvestitionskosten                                                             </t>
  </si>
  <si>
    <t xml:space="preserve">                         </t>
  </si>
  <si>
    <r>
      <rPr>
        <b/>
        <u/>
        <sz val="22"/>
        <color theme="1"/>
        <rFont val="Times New Roman"/>
        <family val="1"/>
      </rPr>
      <t>A</t>
    </r>
    <r>
      <rPr>
        <sz val="22"/>
        <color theme="1"/>
        <rFont val="Times New Roman"/>
        <family val="1"/>
      </rPr>
      <t>EROBE  STABILISIERUNG</t>
    </r>
  </si>
  <si>
    <r>
      <rPr>
        <b/>
        <u/>
        <sz val="22"/>
        <color theme="1"/>
        <rFont val="Times New Roman"/>
        <family val="1"/>
      </rPr>
      <t>F</t>
    </r>
    <r>
      <rPr>
        <sz val="22"/>
        <color theme="1"/>
        <rFont val="Times New Roman"/>
        <family val="1"/>
      </rPr>
      <t>AULUNG</t>
    </r>
  </si>
  <si>
    <t>Reservekapazität Einwohnerwerte 1</t>
  </si>
  <si>
    <t>Reservekapazität Einwohnerwerte 2</t>
  </si>
  <si>
    <t>Zwischenergebnis 1B: Reservekapazität Variante F</t>
  </si>
  <si>
    <t>mittlere in Faulung abgebaute CSB-Fracht</t>
  </si>
  <si>
    <t>mittlere in Faulung entstehende CH4-Fracht</t>
  </si>
  <si>
    <t xml:space="preserve">Einsparung Gesamtinvestitionskosten ohne RK                                                                   </t>
  </si>
  <si>
    <r>
      <t>EW</t>
    </r>
    <r>
      <rPr>
        <vertAlign val="subscript"/>
        <sz val="15"/>
        <color theme="1"/>
        <rFont val="Times New Roman"/>
        <family val="2"/>
      </rPr>
      <t>CSB120</t>
    </r>
  </si>
  <si>
    <r>
      <t>Mittlere Entfernung N</t>
    </r>
    <r>
      <rPr>
        <vertAlign val="subscript"/>
        <sz val="15"/>
        <color theme="1"/>
        <rFont val="Times New Roman"/>
        <family val="2"/>
      </rPr>
      <t>Ges</t>
    </r>
  </si>
  <si>
    <r>
      <t>TS</t>
    </r>
    <r>
      <rPr>
        <vertAlign val="subscript"/>
        <sz val="15"/>
        <color theme="1"/>
        <rFont val="Times New Roman"/>
        <family val="2"/>
      </rPr>
      <t>BB</t>
    </r>
  </si>
  <si>
    <r>
      <t>Volumen Belebungsbecken</t>
    </r>
    <r>
      <rPr>
        <vertAlign val="subscript"/>
        <sz val="15"/>
        <color theme="1"/>
        <rFont val="Times New Roman"/>
        <family val="2"/>
      </rPr>
      <t xml:space="preserve">  </t>
    </r>
    <r>
      <rPr>
        <sz val="15"/>
        <color theme="1"/>
        <rFont val="Times New Roman"/>
        <family val="2"/>
      </rPr>
      <t>IST (V</t>
    </r>
    <r>
      <rPr>
        <vertAlign val="subscript"/>
        <sz val="15"/>
        <color theme="1"/>
        <rFont val="Times New Roman"/>
        <family val="2"/>
      </rPr>
      <t>BB</t>
    </r>
    <r>
      <rPr>
        <sz val="15"/>
        <color theme="1"/>
        <rFont val="Times New Roman"/>
        <family val="2"/>
      </rPr>
      <t>-IST)</t>
    </r>
  </si>
  <si>
    <r>
      <t>kg O</t>
    </r>
    <r>
      <rPr>
        <vertAlign val="subscript"/>
        <sz val="15"/>
        <color theme="1"/>
        <rFont val="Times New Roman"/>
        <family val="2"/>
      </rPr>
      <t>2</t>
    </r>
    <r>
      <rPr>
        <sz val="15"/>
        <color theme="1"/>
        <rFont val="Times New Roman"/>
        <family val="2"/>
      </rPr>
      <t>/kWh</t>
    </r>
  </si>
  <si>
    <t xml:space="preserve">Eingabe </t>
  </si>
  <si>
    <r>
      <t>V</t>
    </r>
    <r>
      <rPr>
        <vertAlign val="subscript"/>
        <sz val="15"/>
        <rFont val="Times New Roman"/>
        <family val="2"/>
      </rPr>
      <t>BB–</t>
    </r>
    <r>
      <rPr>
        <sz val="15"/>
        <rFont val="Times New Roman"/>
        <family val="2"/>
      </rPr>
      <t>SOLL bei vorgegebener 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(</t>
    </r>
    <r>
      <rPr>
        <b/>
        <sz val="15"/>
        <rFont val="Times New Roman"/>
        <family val="2"/>
      </rPr>
      <t>9A/9F</t>
    </r>
    <r>
      <rPr>
        <sz val="15"/>
        <rFont val="Times New Roman"/>
        <family val="2"/>
      </rPr>
      <t>)</t>
    </r>
  </si>
  <si>
    <r>
      <t>zusätzlich erforderliches V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bei vorgegebener 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(</t>
    </r>
    <r>
      <rPr>
        <b/>
        <sz val="15"/>
        <rFont val="Times New Roman"/>
        <family val="2"/>
      </rPr>
      <t>9A/9F</t>
    </r>
    <r>
      <rPr>
        <sz val="15"/>
        <rFont val="Times New Roman"/>
        <family val="2"/>
      </rPr>
      <t>)</t>
    </r>
  </si>
  <si>
    <r>
      <t>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bei V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>–IST (Kontrollwert)</t>
    </r>
  </si>
  <si>
    <r>
      <t>Reservekapazität V</t>
    </r>
    <r>
      <rPr>
        <vertAlign val="subscript"/>
        <sz val="15"/>
        <color theme="1"/>
        <rFont val="Times New Roman"/>
        <family val="2"/>
      </rPr>
      <t>BB</t>
    </r>
    <r>
      <rPr>
        <sz val="15"/>
        <color theme="1"/>
        <rFont val="Times New Roman"/>
        <family val="2"/>
      </rPr>
      <t xml:space="preserve"> </t>
    </r>
  </si>
  <si>
    <r>
      <t>Nm³ CH</t>
    </r>
    <r>
      <rPr>
        <vertAlign val="subscript"/>
        <sz val="15"/>
        <color theme="1"/>
        <rFont val="Times New Roman"/>
        <family val="2"/>
      </rPr>
      <t>4</t>
    </r>
    <r>
      <rPr>
        <sz val="15"/>
        <color theme="1"/>
        <rFont val="Times New Roman"/>
        <family val="2"/>
      </rPr>
      <t>/Jahr</t>
    </r>
  </si>
  <si>
    <r>
      <t>kWh_elektr./Nm³CH</t>
    </r>
    <r>
      <rPr>
        <vertAlign val="subscript"/>
        <sz val="15"/>
        <color theme="1"/>
        <rFont val="Times New Roman"/>
        <family val="2"/>
      </rPr>
      <t>4</t>
    </r>
  </si>
  <si>
    <r>
      <t>L Biogas/(EW</t>
    </r>
    <r>
      <rPr>
        <vertAlign val="subscript"/>
        <sz val="15"/>
        <color theme="1"/>
        <rFont val="Times New Roman"/>
        <family val="2"/>
      </rPr>
      <t>120</t>
    </r>
    <r>
      <rPr>
        <sz val="15"/>
        <color theme="1"/>
        <rFont val="Times New Roman"/>
        <family val="2"/>
      </rPr>
      <t>·d)</t>
    </r>
  </si>
  <si>
    <t>Einparung Gesamtinvestitionskosten                                                                                                                                                                                                                Variante A</t>
  </si>
  <si>
    <t>N-Rückbelastung Variante F</t>
  </si>
  <si>
    <t>15 - 25</t>
  </si>
  <si>
    <t>10 - 20</t>
  </si>
  <si>
    <t>&lt; 15</t>
  </si>
  <si>
    <t>35 - 50</t>
  </si>
  <si>
    <t>theoretische mittlere Leistung BHKW bei Dauerbetrieb</t>
  </si>
  <si>
    <t>&lt; 0,14</t>
  </si>
  <si>
    <t xml:space="preserve">                                                                                           D A T E N E I N G A B E B E R E I C H    I</t>
  </si>
  <si>
    <t>D A T E N E I N G A B E B E R E I C H    II</t>
  </si>
  <si>
    <t>Faulung / Schlammanfall</t>
  </si>
  <si>
    <t xml:space="preserve">CSB-Bemessungsbelastung Faulung </t>
  </si>
  <si>
    <t>Endergebnis: Amortisationszeit Faulung</t>
  </si>
  <si>
    <t>Wirkungsgrad Vorklärung (CSB)</t>
  </si>
  <si>
    <t>s. Handbuch</t>
  </si>
  <si>
    <t>Amortisationszeit Faulung</t>
  </si>
  <si>
    <t>29F</t>
  </si>
  <si>
    <t>30F</t>
  </si>
  <si>
    <t>Summe Betriebskosten</t>
  </si>
  <si>
    <t>Einsparung / Erhöung Betriebskosten                                                                                                                                                                                                                                           Variante F</t>
  </si>
  <si>
    <t>X: zusätzliche Betriebskosten</t>
  </si>
  <si>
    <t>etwaige zusätzliche Personalkosten – Variante F</t>
  </si>
  <si>
    <t>etwaige zusätzliche sonstige Betriebskosten – Variante F</t>
  </si>
  <si>
    <t>Reduktion (+) / Erhöhung (-) laufender Kosten</t>
  </si>
  <si>
    <t>etwaige Erhöhung durch  zusätzliche Personalkosten</t>
  </si>
  <si>
    <t>etwaige Erhöhung durch  zusätliche Betriebskosten</t>
  </si>
  <si>
    <t>Erhöhung durch etwaige zusätzliche Betriebskosten</t>
  </si>
  <si>
    <t>TS-Schlamm nach Faulung_ALT</t>
  </si>
  <si>
    <t xml:space="preserve">TS-Schlamm nach Faulung_ALT </t>
  </si>
  <si>
    <t>zusätzliche Betriebskosten – Variante F</t>
  </si>
  <si>
    <t>Gewinn aus Eigenstromproduktion – Variante F</t>
  </si>
  <si>
    <t>Belüftung + Schlammentsorgung + zusätzliche Betriebskosten -                                 Eigenstromproduktion</t>
  </si>
  <si>
    <t>Einsparung – Gesamt</t>
  </si>
  <si>
    <t xml:space="preserve">Gesamtinvestitionskosten mit RK                         </t>
  </si>
  <si>
    <t>Gesamtinvestitionskosten ohne RK</t>
  </si>
  <si>
    <t xml:space="preserve">Einsparung Gesamtinvestitionskosten mit RK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</si>
</sst>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#,##0.0"/>
    <numFmt numFmtId="166" formatCode="0.0"/>
    <numFmt numFmtId="167" formatCode="0.00000000000"/>
    <numFmt numFmtId="168" formatCode="0.00000"/>
    <numFmt numFmtId="169" formatCode="0.0000000"/>
  </numFmts>
  <fonts count="50" x14ac:knownFonts="1">
    <font>
      <sz val="12"/>
      <color theme="1"/>
      <name val="Times New Roman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0"/>
      <name val="Arial"/>
      <family val="2"/>
    </font>
    <font>
      <b/>
      <sz val="12"/>
      <name val="Times New Roman"/>
      <family val="1"/>
    </font>
    <font>
      <vertAlign val="subscript"/>
      <sz val="12"/>
      <color rgb="FFFF0000"/>
      <name val="Times New Roman"/>
      <family val="1"/>
    </font>
    <font>
      <sz val="12"/>
      <name val="Times New Roman"/>
      <family val="2"/>
    </font>
    <font>
      <vertAlign val="subscript"/>
      <sz val="12"/>
      <color theme="1"/>
      <name val="Times New Roman"/>
      <family val="2"/>
    </font>
    <font>
      <sz val="25"/>
      <color theme="1"/>
      <name val="Times New Roman"/>
      <family val="1"/>
    </font>
    <font>
      <b/>
      <sz val="12"/>
      <color rgb="FFFF0000"/>
      <name val="Times New Roman"/>
      <family val="1"/>
    </font>
    <font>
      <vertAlign val="subscript"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22"/>
      <color theme="1"/>
      <name val="Times New Roman"/>
      <family val="2"/>
    </font>
    <font>
      <b/>
      <sz val="2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2"/>
    </font>
    <font>
      <sz val="20"/>
      <color theme="1"/>
      <name val="Times New Roman"/>
      <family val="2"/>
    </font>
    <font>
      <b/>
      <sz val="22"/>
      <name val="Times New Roman"/>
      <family val="2"/>
    </font>
    <font>
      <sz val="22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sz val="22"/>
      <color theme="0"/>
      <name val="Times New Roman"/>
      <family val="2"/>
    </font>
    <font>
      <sz val="12"/>
      <color theme="0"/>
      <name val="Times New Roman"/>
      <family val="2"/>
    </font>
    <font>
      <b/>
      <sz val="15"/>
      <color theme="1"/>
      <name val="Times New Roman"/>
      <family val="2"/>
    </font>
    <font>
      <sz val="15"/>
      <color theme="1"/>
      <name val="Times New Roman"/>
      <family val="2"/>
    </font>
    <font>
      <vertAlign val="subscript"/>
      <sz val="15"/>
      <color theme="1"/>
      <name val="Times New Roman"/>
      <family val="2"/>
    </font>
    <font>
      <sz val="15"/>
      <name val="Times New Roman"/>
      <family val="2"/>
    </font>
    <font>
      <b/>
      <sz val="15"/>
      <color theme="1"/>
      <name val="Times New Roman"/>
      <family val="1"/>
    </font>
    <font>
      <b/>
      <sz val="15"/>
      <name val="Times New Roman"/>
      <family val="2"/>
    </font>
    <font>
      <vertAlign val="subscript"/>
      <sz val="15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2" xfId="0" applyNumberFormat="1" applyBorder="1"/>
    <xf numFmtId="1" fontId="15" fillId="0" borderId="1" xfId="0" applyNumberFormat="1" applyFont="1" applyBorder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/>
    <xf numFmtId="0" fontId="16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horizontal="right"/>
    </xf>
    <xf numFmtId="3" fontId="16" fillId="3" borderId="0" xfId="0" applyNumberFormat="1" applyFont="1" applyFill="1" applyAlignment="1">
      <alignment horizontal="right"/>
    </xf>
    <xf numFmtId="0" fontId="16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/>
    </xf>
    <xf numFmtId="1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20" fillId="0" borderId="3" xfId="0" applyFont="1" applyBorder="1"/>
    <xf numFmtId="0" fontId="16" fillId="0" borderId="3" xfId="0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4" borderId="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/>
    </xf>
    <xf numFmtId="4" fontId="17" fillId="4" borderId="0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right" vertical="center" wrapText="1"/>
    </xf>
    <xf numFmtId="0" fontId="17" fillId="9" borderId="0" xfId="0" applyFont="1" applyFill="1" applyAlignment="1">
      <alignment horizontal="right"/>
    </xf>
    <xf numFmtId="3" fontId="16" fillId="9" borderId="0" xfId="0" applyNumberFormat="1" applyFont="1" applyFill="1" applyBorder="1" applyAlignment="1">
      <alignment horizontal="right"/>
    </xf>
    <xf numFmtId="3" fontId="17" fillId="9" borderId="0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right"/>
    </xf>
    <xf numFmtId="4" fontId="16" fillId="3" borderId="0" xfId="0" applyNumberFormat="1" applyFont="1" applyFill="1" applyAlignment="1">
      <alignment horizontal="right"/>
    </xf>
    <xf numFmtId="2" fontId="16" fillId="9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16" fillId="5" borderId="19" xfId="0" applyFont="1" applyFill="1" applyBorder="1" applyAlignment="1">
      <alignment horizontal="right"/>
    </xf>
    <xf numFmtId="3" fontId="16" fillId="5" borderId="6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0" fontId="16" fillId="5" borderId="7" xfId="0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1" fontId="16" fillId="5" borderId="7" xfId="0" applyNumberFormat="1" applyFont="1" applyFill="1" applyBorder="1" applyAlignment="1">
      <alignment horizontal="right"/>
    </xf>
    <xf numFmtId="4" fontId="17" fillId="5" borderId="7" xfId="0" applyNumberFormat="1" applyFont="1" applyFill="1" applyBorder="1" applyAlignment="1">
      <alignment horizontal="right"/>
    </xf>
    <xf numFmtId="0" fontId="16" fillId="6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/>
    </xf>
    <xf numFmtId="2" fontId="16" fillId="5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24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1" fontId="15" fillId="0" borderId="20" xfId="0" applyNumberFormat="1" applyFont="1" applyBorder="1"/>
    <xf numFmtId="1" fontId="15" fillId="0" borderId="21" xfId="0" applyNumberFormat="1" applyFont="1" applyBorder="1"/>
    <xf numFmtId="1" fontId="0" fillId="0" borderId="20" xfId="0" applyNumberFormat="1" applyBorder="1"/>
    <xf numFmtId="0" fontId="0" fillId="0" borderId="20" xfId="0" applyBorder="1" applyAlignment="1">
      <alignment horizontal="right"/>
    </xf>
    <xf numFmtId="1" fontId="0" fillId="0" borderId="21" xfId="0" applyNumberFormat="1" applyBorder="1"/>
    <xf numFmtId="0" fontId="0" fillId="0" borderId="21" xfId="0" applyBorder="1" applyAlignment="1">
      <alignment horizontal="right"/>
    </xf>
    <xf numFmtId="2" fontId="16" fillId="0" borderId="0" xfId="0" applyNumberFormat="1" applyFont="1"/>
    <xf numFmtId="3" fontId="18" fillId="0" borderId="22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167" fontId="18" fillId="0" borderId="22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 vertical="center" wrapText="1"/>
    </xf>
    <xf numFmtId="0" fontId="15" fillId="0" borderId="22" xfId="0" applyFont="1" applyBorder="1" applyAlignment="1">
      <alignment horizontal="right"/>
    </xf>
    <xf numFmtId="1" fontId="0" fillId="0" borderId="14" xfId="0" applyNumberFormat="1" applyBorder="1"/>
    <xf numFmtId="1" fontId="0" fillId="0" borderId="13" xfId="0" applyNumberFormat="1" applyBorder="1"/>
    <xf numFmtId="1" fontId="0" fillId="0" borderId="15" xfId="0" applyNumberFormat="1" applyBorder="1"/>
    <xf numFmtId="1" fontId="0" fillId="0" borderId="1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0" fontId="16" fillId="0" borderId="14" xfId="0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3" fontId="16" fillId="5" borderId="6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right" vertical="center" wrapText="1"/>
    </xf>
    <xf numFmtId="0" fontId="13" fillId="7" borderId="0" xfId="0" applyFont="1" applyFill="1" applyAlignment="1">
      <alignment horizontal="right" vertical="center" wrapText="1"/>
    </xf>
    <xf numFmtId="0" fontId="13" fillId="4" borderId="0" xfId="0" applyFont="1" applyFill="1" applyBorder="1" applyAlignment="1">
      <alignment horizontal="right"/>
    </xf>
    <xf numFmtId="0" fontId="13" fillId="9" borderId="0" xfId="0" applyFont="1" applyFill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13" fillId="7" borderId="0" xfId="0" applyFont="1" applyFill="1" applyAlignment="1">
      <alignment horizontal="right"/>
    </xf>
    <xf numFmtId="3" fontId="13" fillId="7" borderId="0" xfId="0" applyNumberFormat="1" applyFont="1" applyFill="1" applyBorder="1" applyAlignment="1">
      <alignment horizontal="right"/>
    </xf>
    <xf numFmtId="3" fontId="13" fillId="5" borderId="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2" fontId="16" fillId="4" borderId="0" xfId="0" applyNumberFormat="1" applyFont="1" applyFill="1" applyBorder="1" applyAlignment="1">
      <alignment horizontal="right"/>
    </xf>
    <xf numFmtId="3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right"/>
    </xf>
    <xf numFmtId="1" fontId="15" fillId="4" borderId="0" xfId="0" applyNumberFormat="1" applyFont="1" applyFill="1" applyBorder="1" applyAlignment="1">
      <alignment horizontal="right"/>
    </xf>
    <xf numFmtId="2" fontId="15" fillId="4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4" fontId="29" fillId="4" borderId="0" xfId="0" applyNumberFormat="1" applyFont="1" applyFill="1" applyBorder="1" applyAlignment="1">
      <alignment horizontal="right"/>
    </xf>
    <xf numFmtId="3" fontId="15" fillId="9" borderId="0" xfId="0" applyNumberFormat="1" applyFont="1" applyFill="1" applyBorder="1" applyAlignment="1">
      <alignment horizontal="right"/>
    </xf>
    <xf numFmtId="3" fontId="29" fillId="9" borderId="0" xfId="0" applyNumberFormat="1" applyFont="1" applyFill="1" applyBorder="1" applyAlignment="1">
      <alignment horizontal="right"/>
    </xf>
    <xf numFmtId="3" fontId="24" fillId="7" borderId="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15" fillId="0" borderId="0" xfId="0" applyFont="1"/>
    <xf numFmtId="168" fontId="16" fillId="0" borderId="0" xfId="0" applyNumberFormat="1" applyFont="1" applyAlignment="1">
      <alignment horizontal="right"/>
    </xf>
    <xf numFmtId="4" fontId="16" fillId="13" borderId="4" xfId="0" applyNumberFormat="1" applyFont="1" applyFill="1" applyBorder="1" applyAlignment="1">
      <alignment horizontal="right"/>
    </xf>
    <xf numFmtId="0" fontId="24" fillId="8" borderId="0" xfId="0" applyFont="1" applyFill="1" applyAlignment="1">
      <alignment horizontal="right"/>
    </xf>
    <xf numFmtId="0" fontId="15" fillId="8" borderId="0" xfId="0" applyFont="1" applyFill="1" applyBorder="1" applyAlignment="1">
      <alignment horizontal="right"/>
    </xf>
    <xf numFmtId="2" fontId="15" fillId="8" borderId="0" xfId="0" applyNumberFormat="1" applyFont="1" applyFill="1" applyBorder="1" applyAlignment="1">
      <alignment horizontal="right"/>
    </xf>
    <xf numFmtId="3" fontId="24" fillId="8" borderId="0" xfId="0" applyNumberFormat="1" applyFont="1" applyFill="1" applyBorder="1" applyAlignment="1">
      <alignment horizontal="right"/>
    </xf>
    <xf numFmtId="1" fontId="17" fillId="9" borderId="0" xfId="0" applyNumberFormat="1" applyFont="1" applyFill="1" applyAlignment="1">
      <alignment horizontal="right"/>
    </xf>
    <xf numFmtId="169" fontId="16" fillId="0" borderId="0" xfId="0" applyNumberFormat="1" applyFont="1" applyAlignment="1">
      <alignment horizontal="right"/>
    </xf>
    <xf numFmtId="0" fontId="16" fillId="14" borderId="0" xfId="0" applyFont="1" applyFill="1"/>
    <xf numFmtId="3" fontId="16" fillId="14" borderId="6" xfId="0" applyNumberFormat="1" applyFont="1" applyFill="1" applyBorder="1" applyAlignment="1">
      <alignment horizontal="right"/>
    </xf>
    <xf numFmtId="3" fontId="16" fillId="14" borderId="7" xfId="0" applyNumberFormat="1" applyFont="1" applyFill="1" applyBorder="1" applyAlignment="1">
      <alignment horizontal="right"/>
    </xf>
    <xf numFmtId="0" fontId="16" fillId="14" borderId="7" xfId="0" applyFont="1" applyFill="1" applyBorder="1" applyAlignment="1">
      <alignment horizontal="right"/>
    </xf>
    <xf numFmtId="4" fontId="16" fillId="14" borderId="7" xfId="0" applyNumberFormat="1" applyFont="1" applyFill="1" applyBorder="1" applyAlignment="1">
      <alignment horizontal="right"/>
    </xf>
    <xf numFmtId="0" fontId="16" fillId="14" borderId="19" xfId="0" applyFont="1" applyFill="1" applyBorder="1" applyAlignment="1">
      <alignment horizontal="right"/>
    </xf>
    <xf numFmtId="1" fontId="16" fillId="14" borderId="7" xfId="0" applyNumberFormat="1" applyFont="1" applyFill="1" applyBorder="1" applyAlignment="1">
      <alignment horizontal="right"/>
    </xf>
    <xf numFmtId="2" fontId="16" fillId="14" borderId="7" xfId="0" applyNumberFormat="1" applyFont="1" applyFill="1" applyBorder="1" applyAlignment="1">
      <alignment horizontal="right"/>
    </xf>
    <xf numFmtId="4" fontId="17" fillId="14" borderId="7" xfId="0" applyNumberFormat="1" applyFont="1" applyFill="1" applyBorder="1" applyAlignment="1">
      <alignment horizontal="right"/>
    </xf>
    <xf numFmtId="3" fontId="13" fillId="14" borderId="7" xfId="0" applyNumberFormat="1" applyFont="1" applyFill="1" applyBorder="1" applyAlignment="1">
      <alignment horizontal="right"/>
    </xf>
    <xf numFmtId="2" fontId="24" fillId="8" borderId="0" xfId="0" applyNumberFormat="1" applyFont="1" applyFill="1" applyAlignment="1">
      <alignment horizontal="right"/>
    </xf>
    <xf numFmtId="0" fontId="13" fillId="15" borderId="0" xfId="0" applyFont="1" applyFill="1" applyBorder="1" applyAlignment="1">
      <alignment horizontal="right" vertical="center" wrapText="1"/>
    </xf>
    <xf numFmtId="3" fontId="16" fillId="14" borderId="25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13" fillId="15" borderId="0" xfId="0" applyFont="1" applyFill="1" applyAlignment="1">
      <alignment horizontal="right"/>
    </xf>
    <xf numFmtId="0" fontId="10" fillId="15" borderId="0" xfId="0" applyFont="1" applyFill="1" applyBorder="1" applyAlignment="1">
      <alignment horizontal="right" vertical="center" wrapText="1"/>
    </xf>
    <xf numFmtId="3" fontId="16" fillId="5" borderId="11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right"/>
    </xf>
    <xf numFmtId="4" fontId="16" fillId="5" borderId="11" xfId="0" applyNumberFormat="1" applyFont="1" applyFill="1" applyBorder="1" applyAlignment="1">
      <alignment horizontal="right"/>
    </xf>
    <xf numFmtId="1" fontId="16" fillId="5" borderId="11" xfId="0" applyNumberFormat="1" applyFont="1" applyFill="1" applyBorder="1" applyAlignment="1">
      <alignment horizontal="right"/>
    </xf>
    <xf numFmtId="2" fontId="16" fillId="5" borderId="11" xfId="0" applyNumberFormat="1" applyFont="1" applyFill="1" applyBorder="1" applyAlignment="1">
      <alignment horizontal="right"/>
    </xf>
    <xf numFmtId="4" fontId="17" fillId="5" borderId="11" xfId="0" applyNumberFormat="1" applyFont="1" applyFill="1" applyBorder="1" applyAlignment="1">
      <alignment horizontal="right"/>
    </xf>
    <xf numFmtId="3" fontId="13" fillId="5" borderId="11" xfId="0" applyNumberFormat="1" applyFont="1" applyFill="1" applyBorder="1" applyAlignment="1">
      <alignment horizontal="right"/>
    </xf>
    <xf numFmtId="0" fontId="16" fillId="0" borderId="11" xfId="0" applyFont="1" applyBorder="1"/>
    <xf numFmtId="3" fontId="15" fillId="15" borderId="11" xfId="0" applyNumberFormat="1" applyFont="1" applyFill="1" applyBorder="1" applyAlignment="1">
      <alignment horizontal="center"/>
    </xf>
    <xf numFmtId="3" fontId="16" fillId="15" borderId="11" xfId="0" applyNumberFormat="1" applyFont="1" applyFill="1" applyBorder="1" applyAlignment="1">
      <alignment horizontal="right"/>
    </xf>
    <xf numFmtId="0" fontId="16" fillId="15" borderId="11" xfId="0" applyFont="1" applyFill="1" applyBorder="1" applyAlignment="1">
      <alignment horizontal="right"/>
    </xf>
    <xf numFmtId="4" fontId="16" fillId="15" borderId="11" xfId="0" applyNumberFormat="1" applyFont="1" applyFill="1" applyBorder="1" applyAlignment="1">
      <alignment horizontal="right"/>
    </xf>
    <xf numFmtId="1" fontId="16" fillId="15" borderId="11" xfId="0" applyNumberFormat="1" applyFont="1" applyFill="1" applyBorder="1" applyAlignment="1">
      <alignment horizontal="right"/>
    </xf>
    <xf numFmtId="2" fontId="16" fillId="15" borderId="11" xfId="0" applyNumberFormat="1" applyFont="1" applyFill="1" applyBorder="1" applyAlignment="1">
      <alignment horizontal="right"/>
    </xf>
    <xf numFmtId="4" fontId="17" fillId="15" borderId="11" xfId="0" applyNumberFormat="1" applyFont="1" applyFill="1" applyBorder="1" applyAlignment="1">
      <alignment horizontal="right"/>
    </xf>
    <xf numFmtId="3" fontId="13" fillId="15" borderId="11" xfId="0" applyNumberFormat="1" applyFont="1" applyFill="1" applyBorder="1" applyAlignment="1">
      <alignment horizontal="right"/>
    </xf>
    <xf numFmtId="4" fontId="13" fillId="15" borderId="11" xfId="0" applyNumberFormat="1" applyFont="1" applyFill="1" applyBorder="1" applyAlignment="1">
      <alignment horizontal="right"/>
    </xf>
    <xf numFmtId="0" fontId="16" fillId="15" borderId="11" xfId="0" applyFont="1" applyFill="1" applyBorder="1"/>
    <xf numFmtId="0" fontId="15" fillId="14" borderId="14" xfId="0" applyFont="1" applyFill="1" applyBorder="1" applyAlignment="1">
      <alignment horizontal="center"/>
    </xf>
    <xf numFmtId="3" fontId="16" fillId="14" borderId="14" xfId="0" applyNumberFormat="1" applyFont="1" applyFill="1" applyBorder="1" applyAlignment="1">
      <alignment horizontal="right"/>
    </xf>
    <xf numFmtId="0" fontId="16" fillId="14" borderId="14" xfId="0" applyFont="1" applyFill="1" applyBorder="1" applyAlignment="1">
      <alignment horizontal="right"/>
    </xf>
    <xf numFmtId="4" fontId="16" fillId="14" borderId="14" xfId="0" applyNumberFormat="1" applyFont="1" applyFill="1" applyBorder="1" applyAlignment="1">
      <alignment horizontal="right"/>
    </xf>
    <xf numFmtId="1" fontId="16" fillId="14" borderId="14" xfId="0" applyNumberFormat="1" applyFont="1" applyFill="1" applyBorder="1" applyAlignment="1">
      <alignment horizontal="right"/>
    </xf>
    <xf numFmtId="3" fontId="16" fillId="13" borderId="14" xfId="0" applyNumberFormat="1" applyFont="1" applyFill="1" applyBorder="1" applyAlignment="1">
      <alignment horizontal="right"/>
    </xf>
    <xf numFmtId="2" fontId="16" fillId="14" borderId="14" xfId="0" applyNumberFormat="1" applyFont="1" applyFill="1" applyBorder="1" applyAlignment="1">
      <alignment horizontal="right"/>
    </xf>
    <xf numFmtId="4" fontId="17" fillId="14" borderId="14" xfId="0" applyNumberFormat="1" applyFont="1" applyFill="1" applyBorder="1" applyAlignment="1">
      <alignment horizontal="right"/>
    </xf>
    <xf numFmtId="3" fontId="13" fillId="14" borderId="14" xfId="0" applyNumberFormat="1" applyFont="1" applyFill="1" applyBorder="1" applyAlignment="1">
      <alignment horizontal="right"/>
    </xf>
    <xf numFmtId="0" fontId="16" fillId="14" borderId="14" xfId="0" applyFont="1" applyFill="1" applyBorder="1"/>
    <xf numFmtId="0" fontId="15" fillId="16" borderId="17" xfId="0" applyFont="1" applyFill="1" applyBorder="1" applyAlignment="1">
      <alignment horizontal="center"/>
    </xf>
    <xf numFmtId="1" fontId="16" fillId="16" borderId="17" xfId="0" applyNumberFormat="1" applyFont="1" applyFill="1" applyBorder="1" applyAlignment="1">
      <alignment horizontal="right"/>
    </xf>
    <xf numFmtId="3" fontId="16" fillId="16" borderId="17" xfId="0" applyNumberFormat="1" applyFont="1" applyFill="1" applyBorder="1" applyAlignment="1">
      <alignment horizontal="right"/>
    </xf>
    <xf numFmtId="0" fontId="16" fillId="16" borderId="17" xfId="0" applyFont="1" applyFill="1" applyBorder="1" applyAlignment="1">
      <alignment horizontal="right"/>
    </xf>
    <xf numFmtId="2" fontId="16" fillId="16" borderId="17" xfId="0" applyNumberFormat="1" applyFont="1" applyFill="1" applyBorder="1" applyAlignment="1">
      <alignment horizontal="right"/>
    </xf>
    <xf numFmtId="0" fontId="16" fillId="16" borderId="17" xfId="0" applyFont="1" applyFill="1" applyBorder="1"/>
    <xf numFmtId="0" fontId="17" fillId="16" borderId="17" xfId="0" applyFont="1" applyFill="1" applyBorder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15" borderId="14" xfId="0" applyFont="1" applyFill="1" applyBorder="1"/>
    <xf numFmtId="3" fontId="16" fillId="13" borderId="0" xfId="0" applyNumberFormat="1" applyFont="1" applyFill="1" applyAlignment="1">
      <alignment horizontal="right"/>
    </xf>
    <xf numFmtId="3" fontId="9" fillId="8" borderId="11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5" fillId="10" borderId="26" xfId="0" applyFont="1" applyFill="1" applyBorder="1" applyAlignment="1">
      <alignment horizontal="center"/>
    </xf>
    <xf numFmtId="3" fontId="16" fillId="10" borderId="26" xfId="0" applyNumberFormat="1" applyFont="1" applyFill="1" applyBorder="1" applyAlignment="1">
      <alignment horizontal="right"/>
    </xf>
    <xf numFmtId="0" fontId="16" fillId="10" borderId="26" xfId="0" applyFont="1" applyFill="1" applyBorder="1" applyAlignment="1">
      <alignment horizontal="right"/>
    </xf>
    <xf numFmtId="4" fontId="16" fillId="10" borderId="26" xfId="0" applyNumberFormat="1" applyFont="1" applyFill="1" applyBorder="1" applyAlignment="1">
      <alignment horizontal="right"/>
    </xf>
    <xf numFmtId="1" fontId="16" fillId="10" borderId="26" xfId="0" applyNumberFormat="1" applyFont="1" applyFill="1" applyBorder="1" applyAlignment="1">
      <alignment horizontal="right"/>
    </xf>
    <xf numFmtId="2" fontId="16" fillId="10" borderId="26" xfId="0" applyNumberFormat="1" applyFont="1" applyFill="1" applyBorder="1" applyAlignment="1">
      <alignment horizontal="right"/>
    </xf>
    <xf numFmtId="4" fontId="17" fillId="10" borderId="26" xfId="0" applyNumberFormat="1" applyFont="1" applyFill="1" applyBorder="1" applyAlignment="1">
      <alignment horizontal="right"/>
    </xf>
    <xf numFmtId="3" fontId="13" fillId="10" borderId="26" xfId="0" applyNumberFormat="1" applyFont="1" applyFill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6" fillId="10" borderId="26" xfId="0" applyFont="1" applyFill="1" applyBorder="1"/>
    <xf numFmtId="1" fontId="16" fillId="0" borderId="0" xfId="0" applyNumberFormat="1" applyFont="1"/>
    <xf numFmtId="3" fontId="16" fillId="3" borderId="28" xfId="0" applyNumberFormat="1" applyFont="1" applyFill="1" applyBorder="1" applyAlignment="1">
      <alignment horizontal="right"/>
    </xf>
    <xf numFmtId="3" fontId="16" fillId="9" borderId="26" xfId="0" applyNumberFormat="1" applyFont="1" applyFill="1" applyBorder="1" applyAlignment="1">
      <alignment horizontal="right"/>
    </xf>
    <xf numFmtId="3" fontId="16" fillId="3" borderId="31" xfId="0" applyNumberFormat="1" applyFont="1" applyFill="1" applyBorder="1" applyAlignment="1">
      <alignment horizontal="right"/>
    </xf>
    <xf numFmtId="3" fontId="16" fillId="9" borderId="30" xfId="0" applyNumberFormat="1" applyFont="1" applyFill="1" applyBorder="1" applyAlignment="1">
      <alignment horizontal="right"/>
    </xf>
    <xf numFmtId="3" fontId="16" fillId="5" borderId="0" xfId="0" applyNumberFormat="1" applyFont="1" applyFill="1" applyBorder="1" applyAlignment="1">
      <alignment horizontal="center"/>
    </xf>
    <xf numFmtId="3" fontId="24" fillId="8" borderId="0" xfId="0" applyNumberFormat="1" applyFont="1" applyFill="1" applyAlignment="1">
      <alignment horizontal="right"/>
    </xf>
    <xf numFmtId="3" fontId="13" fillId="10" borderId="0" xfId="0" applyNumberFormat="1" applyFont="1" applyFill="1" applyBorder="1" applyAlignment="1">
      <alignment horizontal="right"/>
    </xf>
    <xf numFmtId="0" fontId="16" fillId="16" borderId="0" xfId="0" applyFont="1" applyFill="1" applyBorder="1" applyAlignment="1">
      <alignment horizontal="right"/>
    </xf>
    <xf numFmtId="0" fontId="8" fillId="7" borderId="0" xfId="0" applyFont="1" applyFill="1" applyAlignment="1">
      <alignment horizontal="right" vertical="center" wrapText="1"/>
    </xf>
    <xf numFmtId="0" fontId="8" fillId="7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3" fontId="17" fillId="0" borderId="0" xfId="0" applyNumberFormat="1" applyFont="1" applyAlignment="1">
      <alignment horizontal="right"/>
    </xf>
    <xf numFmtId="3" fontId="12" fillId="2" borderId="0" xfId="0" applyNumberFormat="1" applyFont="1" applyFill="1" applyBorder="1" applyAlignment="1">
      <alignment horizontal="right" vertical="center" wrapText="1"/>
    </xf>
    <xf numFmtId="0" fontId="13" fillId="8" borderId="0" xfId="0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right" vertical="center" wrapText="1"/>
    </xf>
    <xf numFmtId="3" fontId="7" fillId="7" borderId="26" xfId="0" applyNumberFormat="1" applyFont="1" applyFill="1" applyBorder="1" applyAlignment="1">
      <alignment horizontal="right"/>
    </xf>
    <xf numFmtId="3" fontId="7" fillId="8" borderId="29" xfId="0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3" fontId="7" fillId="7" borderId="30" xfId="0" applyNumberFormat="1" applyFont="1" applyFill="1" applyBorder="1" applyAlignment="1">
      <alignment horizontal="right"/>
    </xf>
    <xf numFmtId="3" fontId="7" fillId="8" borderId="32" xfId="0" applyNumberFormat="1" applyFont="1" applyFill="1" applyBorder="1" applyAlignment="1">
      <alignment horizontal="right"/>
    </xf>
    <xf numFmtId="3" fontId="7" fillId="2" borderId="28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65" fontId="13" fillId="5" borderId="11" xfId="0" applyNumberFormat="1" applyFont="1" applyFill="1" applyBorder="1" applyAlignment="1">
      <alignment horizontal="right"/>
    </xf>
    <xf numFmtId="4" fontId="13" fillId="5" borderId="11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13" borderId="22" xfId="0" applyNumberFormat="1" applyFont="1" applyFill="1" applyBorder="1" applyAlignment="1">
      <alignment horizontal="right"/>
    </xf>
    <xf numFmtId="2" fontId="16" fillId="14" borderId="25" xfId="0" applyNumberFormat="1" applyFont="1" applyFill="1" applyBorder="1" applyAlignment="1">
      <alignment horizontal="right"/>
    </xf>
    <xf numFmtId="0" fontId="16" fillId="13" borderId="13" xfId="0" applyFont="1" applyFill="1" applyBorder="1" applyAlignment="1">
      <alignment horizontal="right"/>
    </xf>
    <xf numFmtId="0" fontId="16" fillId="13" borderId="14" xfId="0" applyFont="1" applyFill="1" applyBorder="1" applyAlignment="1">
      <alignment horizontal="right"/>
    </xf>
    <xf numFmtId="3" fontId="16" fillId="13" borderId="15" xfId="0" applyNumberFormat="1" applyFont="1" applyFill="1" applyBorder="1" applyAlignment="1">
      <alignment horizontal="right"/>
    </xf>
    <xf numFmtId="0" fontId="16" fillId="13" borderId="16" xfId="0" applyFont="1" applyFill="1" applyBorder="1" applyAlignment="1">
      <alignment horizontal="right"/>
    </xf>
    <xf numFmtId="0" fontId="16" fillId="13" borderId="17" xfId="0" applyFont="1" applyFill="1" applyBorder="1" applyAlignment="1">
      <alignment horizontal="right"/>
    </xf>
    <xf numFmtId="2" fontId="16" fillId="13" borderId="18" xfId="0" applyNumberFormat="1" applyFont="1" applyFill="1" applyBorder="1" applyAlignment="1">
      <alignment horizontal="right"/>
    </xf>
    <xf numFmtId="3" fontId="13" fillId="14" borderId="34" xfId="0" applyNumberFormat="1" applyFont="1" applyFill="1" applyBorder="1" applyAlignment="1">
      <alignment horizontal="right"/>
    </xf>
    <xf numFmtId="3" fontId="17" fillId="9" borderId="30" xfId="0" applyNumberFormat="1" applyFont="1" applyFill="1" applyBorder="1" applyAlignment="1">
      <alignment horizontal="right"/>
    </xf>
    <xf numFmtId="0" fontId="13" fillId="7" borderId="35" xfId="0" applyFont="1" applyFill="1" applyBorder="1" applyAlignment="1">
      <alignment horizontal="right" vertical="center" wrapText="1"/>
    </xf>
    <xf numFmtId="0" fontId="6" fillId="7" borderId="25" xfId="0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right"/>
    </xf>
    <xf numFmtId="0" fontId="11" fillId="7" borderId="37" xfId="0" applyFont="1" applyFill="1" applyBorder="1" applyAlignment="1">
      <alignment horizontal="right"/>
    </xf>
    <xf numFmtId="3" fontId="24" fillId="7" borderId="9" xfId="0" applyNumberFormat="1" applyFont="1" applyFill="1" applyBorder="1" applyAlignment="1">
      <alignment horizontal="right"/>
    </xf>
    <xf numFmtId="3" fontId="24" fillId="7" borderId="37" xfId="0" applyNumberFormat="1" applyFont="1" applyFill="1" applyBorder="1" applyAlignment="1">
      <alignment horizontal="right"/>
    </xf>
    <xf numFmtId="3" fontId="13" fillId="7" borderId="9" xfId="0" applyNumberFormat="1" applyFont="1" applyFill="1" applyBorder="1" applyAlignment="1">
      <alignment horizontal="right"/>
    </xf>
    <xf numFmtId="3" fontId="13" fillId="7" borderId="37" xfId="0" applyNumberFormat="1" applyFont="1" applyFill="1" applyBorder="1" applyAlignment="1">
      <alignment horizontal="right"/>
    </xf>
    <xf numFmtId="3" fontId="16" fillId="5" borderId="8" xfId="0" applyNumberFormat="1" applyFont="1" applyFill="1" applyBorder="1" applyAlignment="1">
      <alignment horizontal="right"/>
    </xf>
    <xf numFmtId="3" fontId="16" fillId="14" borderId="8" xfId="0" applyNumberFormat="1" applyFont="1" applyFill="1" applyBorder="1" applyAlignment="1">
      <alignment horizontal="right"/>
    </xf>
    <xf numFmtId="0" fontId="6" fillId="7" borderId="36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right"/>
    </xf>
    <xf numFmtId="3" fontId="6" fillId="8" borderId="37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/>
    </xf>
    <xf numFmtId="3" fontId="13" fillId="5" borderId="8" xfId="0" applyNumberFormat="1" applyFont="1" applyFill="1" applyBorder="1" applyAlignment="1">
      <alignment horizontal="right"/>
    </xf>
    <xf numFmtId="3" fontId="13" fillId="14" borderId="6" xfId="0" applyNumberFormat="1" applyFont="1" applyFill="1" applyBorder="1" applyAlignment="1">
      <alignment horizontal="right"/>
    </xf>
    <xf numFmtId="3" fontId="13" fillId="14" borderId="8" xfId="0" applyNumberFormat="1" applyFont="1" applyFill="1" applyBorder="1" applyAlignment="1">
      <alignment horizontal="right"/>
    </xf>
    <xf numFmtId="3" fontId="24" fillId="8" borderId="37" xfId="0" applyNumberFormat="1" applyFont="1" applyFill="1" applyBorder="1" applyAlignment="1">
      <alignment horizontal="right"/>
    </xf>
    <xf numFmtId="3" fontId="13" fillId="5" borderId="38" xfId="0" applyNumberFormat="1" applyFont="1" applyFill="1" applyBorder="1" applyAlignment="1">
      <alignment horizontal="right"/>
    </xf>
    <xf numFmtId="3" fontId="13" fillId="5" borderId="39" xfId="0" applyNumberFormat="1" applyFont="1" applyFill="1" applyBorder="1" applyAlignment="1">
      <alignment horizontal="right"/>
    </xf>
    <xf numFmtId="3" fontId="16" fillId="15" borderId="38" xfId="0" applyNumberFormat="1" applyFont="1" applyFill="1" applyBorder="1" applyAlignment="1">
      <alignment horizontal="right"/>
    </xf>
    <xf numFmtId="3" fontId="16" fillId="15" borderId="39" xfId="0" applyNumberFormat="1" applyFont="1" applyFill="1" applyBorder="1" applyAlignment="1">
      <alignment horizontal="right"/>
    </xf>
    <xf numFmtId="3" fontId="13" fillId="14" borderId="40" xfId="0" applyNumberFormat="1" applyFont="1" applyFill="1" applyBorder="1" applyAlignment="1">
      <alignment horizontal="right"/>
    </xf>
    <xf numFmtId="3" fontId="13" fillId="14" borderId="41" xfId="0" applyNumberFormat="1" applyFont="1" applyFill="1" applyBorder="1" applyAlignment="1">
      <alignment horizontal="right"/>
    </xf>
    <xf numFmtId="3" fontId="13" fillId="10" borderId="42" xfId="0" applyNumberFormat="1" applyFont="1" applyFill="1" applyBorder="1" applyAlignment="1">
      <alignment horizontal="right"/>
    </xf>
    <xf numFmtId="3" fontId="13" fillId="10" borderId="43" xfId="0" applyNumberFormat="1" applyFont="1" applyFill="1" applyBorder="1" applyAlignment="1">
      <alignment horizontal="right"/>
    </xf>
    <xf numFmtId="3" fontId="16" fillId="16" borderId="27" xfId="0" applyNumberFormat="1" applyFont="1" applyFill="1" applyBorder="1" applyAlignment="1">
      <alignment horizontal="right"/>
    </xf>
    <xf numFmtId="3" fontId="16" fillId="16" borderId="24" xfId="0" applyNumberFormat="1" applyFont="1" applyFill="1" applyBorder="1" applyAlignment="1">
      <alignment horizontal="right"/>
    </xf>
    <xf numFmtId="3" fontId="16" fillId="16" borderId="33" xfId="0" applyNumberFormat="1" applyFont="1" applyFill="1" applyBorder="1" applyAlignment="1">
      <alignment horizontal="right"/>
    </xf>
    <xf numFmtId="3" fontId="16" fillId="5" borderId="38" xfId="0" applyNumberFormat="1" applyFont="1" applyFill="1" applyBorder="1" applyAlignment="1">
      <alignment horizontal="right"/>
    </xf>
    <xf numFmtId="3" fontId="16" fillId="5" borderId="39" xfId="0" applyNumberFormat="1" applyFont="1" applyFill="1" applyBorder="1" applyAlignment="1">
      <alignment horizontal="right"/>
    </xf>
    <xf numFmtId="3" fontId="16" fillId="14" borderId="40" xfId="0" applyNumberFormat="1" applyFont="1" applyFill="1" applyBorder="1" applyAlignment="1">
      <alignment horizontal="right"/>
    </xf>
    <xf numFmtId="3" fontId="16" fillId="14" borderId="41" xfId="0" applyNumberFormat="1" applyFont="1" applyFill="1" applyBorder="1" applyAlignment="1">
      <alignment horizontal="right"/>
    </xf>
    <xf numFmtId="3" fontId="16" fillId="10" borderId="42" xfId="0" applyNumberFormat="1" applyFont="1" applyFill="1" applyBorder="1" applyAlignment="1">
      <alignment horizontal="right"/>
    </xf>
    <xf numFmtId="3" fontId="16" fillId="10" borderId="43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16" fillId="0" borderId="20" xfId="0" applyNumberFormat="1" applyFont="1" applyBorder="1"/>
    <xf numFmtId="2" fontId="16" fillId="0" borderId="0" xfId="0" applyNumberFormat="1" applyFont="1" applyBorder="1"/>
    <xf numFmtId="2" fontId="16" fillId="0" borderId="2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3" fontId="16" fillId="0" borderId="20" xfId="0" applyNumberFormat="1" applyFont="1" applyBorder="1"/>
    <xf numFmtId="3" fontId="16" fillId="0" borderId="0" xfId="0" applyNumberFormat="1" applyFont="1" applyBorder="1" applyAlignment="1">
      <alignment horizontal="right"/>
    </xf>
    <xf numFmtId="1" fontId="16" fillId="0" borderId="20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16" fillId="13" borderId="0" xfId="0" applyNumberFormat="1" applyFont="1" applyFill="1" applyBorder="1"/>
    <xf numFmtId="3" fontId="15" fillId="8" borderId="1" xfId="0" applyNumberFormat="1" applyFont="1" applyFill="1" applyBorder="1"/>
    <xf numFmtId="3" fontId="16" fillId="8" borderId="0" xfId="0" applyNumberFormat="1" applyFont="1" applyFill="1" applyBorder="1"/>
    <xf numFmtId="0" fontId="0" fillId="2" borderId="0" xfId="0" applyFont="1" applyFill="1" applyProtection="1"/>
    <xf numFmtId="0" fontId="0" fillId="10" borderId="0" xfId="0" applyFont="1" applyFill="1" applyProtection="1"/>
    <xf numFmtId="0" fontId="0" fillId="0" borderId="0" xfId="0" applyFont="1" applyFill="1" applyProtection="1"/>
    <xf numFmtId="0" fontId="0" fillId="12" borderId="0" xfId="0" applyFont="1" applyFill="1" applyProtection="1"/>
    <xf numFmtId="0" fontId="0" fillId="10" borderId="0" xfId="0" applyFont="1" applyFill="1" applyAlignment="1" applyProtection="1">
      <alignment horizontal="left"/>
    </xf>
    <xf numFmtId="0" fontId="0" fillId="1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0" fillId="11" borderId="0" xfId="0" applyFont="1" applyFill="1" applyProtection="1"/>
    <xf numFmtId="3" fontId="15" fillId="8" borderId="0" xfId="0" applyNumberFormat="1" applyFont="1" applyFill="1" applyBorder="1"/>
    <xf numFmtId="4" fontId="16" fillId="0" borderId="0" xfId="0" applyNumberFormat="1" applyFont="1" applyFill="1" applyBorder="1" applyAlignment="1">
      <alignment horizontal="right"/>
    </xf>
    <xf numFmtId="3" fontId="15" fillId="4" borderId="0" xfId="0" applyNumberFormat="1" applyFont="1" applyFill="1" applyAlignment="1">
      <alignment horizontal="right"/>
    </xf>
    <xf numFmtId="3" fontId="16" fillId="4" borderId="0" xfId="0" applyNumberFormat="1" applyFont="1" applyFill="1" applyAlignment="1">
      <alignment horizontal="right"/>
    </xf>
    <xf numFmtId="0" fontId="16" fillId="0" borderId="20" xfId="0" applyFont="1" applyBorder="1"/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 wrapText="1"/>
    </xf>
    <xf numFmtId="1" fontId="0" fillId="0" borderId="3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16" fillId="0" borderId="17" xfId="0" applyFont="1" applyFill="1" applyBorder="1" applyAlignment="1">
      <alignment horizontal="right" vertical="center" wrapText="1"/>
    </xf>
    <xf numFmtId="1" fontId="0" fillId="0" borderId="3" xfId="0" applyNumberFormat="1" applyBorder="1"/>
    <xf numFmtId="1" fontId="0" fillId="0" borderId="22" xfId="0" applyNumberFormat="1" applyBorder="1"/>
    <xf numFmtId="3" fontId="16" fillId="0" borderId="22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/>
    <xf numFmtId="1" fontId="0" fillId="0" borderId="12" xfId="0" applyNumberFormat="1" applyBorder="1"/>
    <xf numFmtId="0" fontId="15" fillId="0" borderId="0" xfId="0" applyFont="1" applyFill="1" applyAlignment="1">
      <alignment horizontal="right"/>
    </xf>
    <xf numFmtId="3" fontId="0" fillId="0" borderId="0" xfId="0" applyNumberFormat="1"/>
    <xf numFmtId="3" fontId="16" fillId="13" borderId="17" xfId="0" applyNumberFormat="1" applyFont="1" applyFill="1" applyBorder="1" applyAlignment="1">
      <alignment horizontal="right"/>
    </xf>
    <xf numFmtId="3" fontId="24" fillId="8" borderId="1" xfId="0" applyNumberFormat="1" applyFont="1" applyFill="1" applyBorder="1" applyAlignment="1">
      <alignment horizontal="right"/>
    </xf>
    <xf numFmtId="165" fontId="16" fillId="0" borderId="20" xfId="0" applyNumberFormat="1" applyFont="1" applyBorder="1"/>
    <xf numFmtId="0" fontId="16" fillId="18" borderId="1" xfId="0" applyFont="1" applyFill="1" applyBorder="1" applyAlignment="1">
      <alignment horizontal="right"/>
    </xf>
    <xf numFmtId="0" fontId="16" fillId="18" borderId="0" xfId="0" applyFont="1" applyFill="1" applyBorder="1" applyAlignment="1">
      <alignment horizontal="right"/>
    </xf>
    <xf numFmtId="0" fontId="16" fillId="18" borderId="2" xfId="0" applyFont="1" applyFill="1" applyBorder="1" applyAlignment="1">
      <alignment horizontal="right"/>
    </xf>
    <xf numFmtId="3" fontId="16" fillId="18" borderId="2" xfId="0" applyNumberFormat="1" applyFont="1" applyFill="1" applyBorder="1" applyAlignment="1">
      <alignment horizontal="right"/>
    </xf>
    <xf numFmtId="0" fontId="16" fillId="18" borderId="1" xfId="0" applyFont="1" applyFill="1" applyBorder="1"/>
    <xf numFmtId="3" fontId="16" fillId="18" borderId="0" xfId="0" applyNumberFormat="1" applyFont="1" applyFill="1" applyBorder="1"/>
    <xf numFmtId="3" fontId="16" fillId="18" borderId="2" xfId="0" applyNumberFormat="1" applyFont="1" applyFill="1" applyBorder="1"/>
    <xf numFmtId="0" fontId="16" fillId="18" borderId="0" xfId="0" applyFont="1" applyFill="1" applyBorder="1"/>
    <xf numFmtId="0" fontId="16" fillId="18" borderId="0" xfId="0" applyFont="1" applyFill="1"/>
    <xf numFmtId="0" fontId="16" fillId="2" borderId="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0" fontId="16" fillId="2" borderId="0" xfId="0" applyFont="1" applyFill="1"/>
    <xf numFmtId="3" fontId="16" fillId="2" borderId="0" xfId="0" applyNumberFormat="1" applyFont="1" applyFill="1" applyBorder="1"/>
    <xf numFmtId="0" fontId="16" fillId="2" borderId="1" xfId="0" applyFont="1" applyFill="1" applyBorder="1"/>
    <xf numFmtId="0" fontId="16" fillId="2" borderId="0" xfId="0" applyFont="1" applyFill="1" applyBorder="1"/>
    <xf numFmtId="3" fontId="16" fillId="2" borderId="3" xfId="0" applyNumberFormat="1" applyFont="1" applyFill="1" applyBorder="1"/>
    <xf numFmtId="3" fontId="16" fillId="2" borderId="22" xfId="0" applyNumberFormat="1" applyFont="1" applyFill="1" applyBorder="1"/>
    <xf numFmtId="0" fontId="16" fillId="0" borderId="0" xfId="0" applyFont="1" applyFill="1" applyBorder="1"/>
    <xf numFmtId="0" fontId="16" fillId="0" borderId="21" xfId="0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16" fillId="0" borderId="21" xfId="0" applyNumberFormat="1" applyFont="1" applyBorder="1"/>
    <xf numFmtId="0" fontId="16" fillId="0" borderId="21" xfId="0" applyFont="1" applyBorder="1"/>
    <xf numFmtId="0" fontId="16" fillId="0" borderId="20" xfId="0" applyFont="1" applyBorder="1" applyAlignment="1">
      <alignment horizontal="right"/>
    </xf>
    <xf numFmtId="3" fontId="15" fillId="0" borderId="20" xfId="0" applyNumberFormat="1" applyFont="1" applyBorder="1" applyAlignment="1">
      <alignment horizontal="right"/>
    </xf>
    <xf numFmtId="3" fontId="15" fillId="8" borderId="20" xfId="0" applyNumberFormat="1" applyFont="1" applyFill="1" applyBorder="1"/>
    <xf numFmtId="166" fontId="0" fillId="0" borderId="0" xfId="0" applyNumberFormat="1" applyAlignment="1">
      <alignment horizontal="right"/>
    </xf>
    <xf numFmtId="166" fontId="0" fillId="0" borderId="0" xfId="0" applyNumberFormat="1" applyBorder="1"/>
    <xf numFmtId="3" fontId="5" fillId="18" borderId="0" xfId="0" applyNumberFormat="1" applyFont="1" applyFill="1" applyBorder="1" applyAlignment="1">
      <alignment horizontal="right"/>
    </xf>
    <xf numFmtId="0" fontId="0" fillId="5" borderId="0" xfId="0" applyFont="1" applyFill="1" applyProtection="1"/>
    <xf numFmtId="0" fontId="0" fillId="19" borderId="0" xfId="0" applyFont="1" applyFill="1" applyAlignment="1" applyProtection="1">
      <alignment horizontal="center"/>
    </xf>
    <xf numFmtId="0" fontId="0" fillId="19" borderId="0" xfId="0" applyFont="1" applyFill="1" applyProtection="1"/>
    <xf numFmtId="0" fontId="0" fillId="19" borderId="0" xfId="0" applyFont="1" applyFill="1" applyAlignment="1" applyProtection="1">
      <alignment horizontal="left"/>
    </xf>
    <xf numFmtId="0" fontId="0" fillId="23" borderId="0" xfId="0" applyFont="1" applyFill="1" applyProtection="1"/>
    <xf numFmtId="0" fontId="16" fillId="0" borderId="0" xfId="0" applyFont="1" applyFill="1"/>
    <xf numFmtId="0" fontId="4" fillId="8" borderId="4" xfId="0" applyFont="1" applyFill="1" applyBorder="1" applyAlignment="1">
      <alignment horizontal="right"/>
    </xf>
    <xf numFmtId="3" fontId="24" fillId="27" borderId="0" xfId="0" applyNumberFormat="1" applyFont="1" applyFill="1" applyAlignment="1">
      <alignment horizontal="right"/>
    </xf>
    <xf numFmtId="3" fontId="16" fillId="28" borderId="6" xfId="0" applyNumberFormat="1" applyFont="1" applyFill="1" applyBorder="1" applyAlignment="1">
      <alignment horizontal="center"/>
    </xf>
    <xf numFmtId="3" fontId="16" fillId="28" borderId="6" xfId="0" applyNumberFormat="1" applyFont="1" applyFill="1" applyBorder="1" applyAlignment="1">
      <alignment horizontal="right"/>
    </xf>
    <xf numFmtId="3" fontId="16" fillId="28" borderId="7" xfId="0" applyNumberFormat="1" applyFont="1" applyFill="1" applyBorder="1" applyAlignment="1">
      <alignment horizontal="right"/>
    </xf>
    <xf numFmtId="0" fontId="16" fillId="28" borderId="7" xfId="0" applyFont="1" applyFill="1" applyBorder="1" applyAlignment="1">
      <alignment horizontal="right"/>
    </xf>
    <xf numFmtId="0" fontId="16" fillId="29" borderId="0" xfId="0" applyFont="1" applyFill="1" applyAlignment="1">
      <alignment horizontal="center"/>
    </xf>
    <xf numFmtId="3" fontId="16" fillId="29" borderId="6" xfId="0" applyNumberFormat="1" applyFont="1" applyFill="1" applyBorder="1" applyAlignment="1">
      <alignment horizontal="right"/>
    </xf>
    <xf numFmtId="3" fontId="16" fillId="29" borderId="7" xfId="0" applyNumberFormat="1" applyFont="1" applyFill="1" applyBorder="1" applyAlignment="1">
      <alignment horizontal="right"/>
    </xf>
    <xf numFmtId="0" fontId="16" fillId="29" borderId="7" xfId="0" applyFont="1" applyFill="1" applyBorder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2" fontId="16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3" fillId="10" borderId="22" xfId="0" applyFont="1" applyFill="1" applyBorder="1" applyAlignment="1">
      <alignment horizontal="right"/>
    </xf>
    <xf numFmtId="0" fontId="3" fillId="10" borderId="22" xfId="0" applyFont="1" applyFill="1" applyBorder="1"/>
    <xf numFmtId="0" fontId="3" fillId="10" borderId="4" xfId="0" applyFont="1" applyFill="1" applyBorder="1" applyAlignment="1">
      <alignment horizontal="right"/>
    </xf>
    <xf numFmtId="0" fontId="24" fillId="22" borderId="10" xfId="0" applyFont="1" applyFill="1" applyBorder="1" applyAlignment="1">
      <alignment horizontal="right" vertical="center"/>
    </xf>
    <xf numFmtId="0" fontId="24" fillId="22" borderId="12" xfId="0" applyFont="1" applyFill="1" applyBorder="1" applyAlignment="1">
      <alignment horizontal="right" vertical="center"/>
    </xf>
    <xf numFmtId="0" fontId="24" fillId="22" borderId="44" xfId="0" applyFont="1" applyFill="1" applyBorder="1" applyAlignment="1">
      <alignment horizontal="right" vertical="center"/>
    </xf>
    <xf numFmtId="0" fontId="44" fillId="19" borderId="10" xfId="0" applyFont="1" applyFill="1" applyBorder="1" applyAlignment="1" applyProtection="1">
      <alignment vertical="center"/>
    </xf>
    <xf numFmtId="0" fontId="44" fillId="19" borderId="11" xfId="0" applyFont="1" applyFill="1" applyBorder="1" applyAlignment="1" applyProtection="1">
      <alignment horizontal="left" vertical="center"/>
    </xf>
    <xf numFmtId="0" fontId="44" fillId="19" borderId="13" xfId="0" applyFont="1" applyFill="1" applyBorder="1" applyAlignment="1" applyProtection="1">
      <alignment vertical="center"/>
    </xf>
    <xf numFmtId="0" fontId="44" fillId="19" borderId="14" xfId="0" applyFont="1" applyFill="1" applyBorder="1" applyAlignment="1" applyProtection="1">
      <alignment horizontal="left" vertical="center"/>
    </xf>
    <xf numFmtId="0" fontId="44" fillId="19" borderId="16" xfId="0" applyFont="1" applyFill="1" applyBorder="1" applyAlignment="1" applyProtection="1">
      <alignment vertical="center"/>
    </xf>
    <xf numFmtId="0" fontId="44" fillId="19" borderId="17" xfId="0" applyFont="1" applyFill="1" applyBorder="1" applyAlignment="1" applyProtection="1">
      <alignment horizontal="left" vertical="center"/>
    </xf>
    <xf numFmtId="0" fontId="44" fillId="19" borderId="1" xfId="0" applyFont="1" applyFill="1" applyBorder="1" applyAlignment="1" applyProtection="1">
      <alignment vertical="center"/>
    </xf>
    <xf numFmtId="0" fontId="44" fillId="19" borderId="0" xfId="0" applyFont="1" applyFill="1" applyBorder="1" applyAlignment="1" applyProtection="1">
      <alignment horizontal="left" vertical="center"/>
    </xf>
    <xf numFmtId="0" fontId="44" fillId="19" borderId="0" xfId="0" applyFont="1" applyFill="1" applyBorder="1" applyAlignment="1">
      <alignment horizontal="left"/>
    </xf>
    <xf numFmtId="3" fontId="43" fillId="19" borderId="10" xfId="0" applyNumberFormat="1" applyFont="1" applyFill="1" applyBorder="1" applyAlignment="1" applyProtection="1">
      <alignment horizontal="center" vertical="center"/>
    </xf>
    <xf numFmtId="3" fontId="44" fillId="19" borderId="11" xfId="0" applyNumberFormat="1" applyFont="1" applyFill="1" applyBorder="1" applyAlignment="1" applyProtection="1">
      <alignment horizontal="right" vertical="center"/>
    </xf>
    <xf numFmtId="3" fontId="46" fillId="24" borderId="15" xfId="0" applyNumberFormat="1" applyFont="1" applyFill="1" applyBorder="1" applyAlignment="1" applyProtection="1">
      <alignment horizontal="right" vertical="center"/>
      <protection locked="0"/>
    </xf>
    <xf numFmtId="3" fontId="44" fillId="19" borderId="10" xfId="0" applyNumberFormat="1" applyFont="1" applyFill="1" applyBorder="1" applyAlignment="1" applyProtection="1">
      <alignment horizontal="center" vertical="center"/>
    </xf>
    <xf numFmtId="3" fontId="44" fillId="19" borderId="12" xfId="0" applyNumberFormat="1" applyFont="1" applyFill="1" applyBorder="1" applyAlignment="1" applyProtection="1">
      <alignment horizontal="right" vertical="center"/>
    </xf>
    <xf numFmtId="3" fontId="43" fillId="19" borderId="1" xfId="0" applyNumberFormat="1" applyFont="1" applyFill="1" applyBorder="1" applyAlignment="1" applyProtection="1">
      <alignment horizontal="center" vertical="center"/>
    </xf>
    <xf numFmtId="3" fontId="44" fillId="19" borderId="14" xfId="0" applyNumberFormat="1" applyFont="1" applyFill="1" applyBorder="1" applyAlignment="1" applyProtection="1">
      <alignment horizontal="right" vertical="center"/>
    </xf>
    <xf numFmtId="3" fontId="44" fillId="19" borderId="13" xfId="0" applyNumberFormat="1" applyFont="1" applyFill="1" applyBorder="1" applyAlignment="1" applyProtection="1">
      <alignment horizontal="center" vertical="center"/>
    </xf>
    <xf numFmtId="3" fontId="44" fillId="19" borderId="15" xfId="0" applyNumberFormat="1" applyFont="1" applyFill="1" applyBorder="1" applyAlignment="1" applyProtection="1">
      <alignment horizontal="right" vertical="center"/>
    </xf>
    <xf numFmtId="3" fontId="44" fillId="19" borderId="1" xfId="0" applyNumberFormat="1" applyFont="1" applyFill="1" applyBorder="1" applyAlignment="1" applyProtection="1">
      <alignment horizontal="center" vertical="center"/>
    </xf>
    <xf numFmtId="3" fontId="44" fillId="19" borderId="0" xfId="0" applyNumberFormat="1" applyFont="1" applyFill="1" applyBorder="1" applyAlignment="1" applyProtection="1">
      <alignment horizontal="right" vertical="center"/>
    </xf>
    <xf numFmtId="3" fontId="44" fillId="19" borderId="2" xfId="0" applyNumberFormat="1" applyFont="1" applyFill="1" applyBorder="1" applyAlignment="1" applyProtection="1">
      <alignment horizontal="right" vertical="center"/>
    </xf>
    <xf numFmtId="3" fontId="43" fillId="19" borderId="16" xfId="0" applyNumberFormat="1" applyFont="1" applyFill="1" applyBorder="1" applyAlignment="1" applyProtection="1">
      <alignment horizontal="center" vertical="center"/>
    </xf>
    <xf numFmtId="3" fontId="44" fillId="19" borderId="17" xfId="0" applyNumberFormat="1" applyFont="1" applyFill="1" applyBorder="1" applyAlignment="1" applyProtection="1">
      <alignment horizontal="right" vertical="center"/>
    </xf>
    <xf numFmtId="3" fontId="44" fillId="24" borderId="2" xfId="0" applyNumberFormat="1" applyFont="1" applyFill="1" applyBorder="1" applyAlignment="1" applyProtection="1">
      <alignment horizontal="right" vertical="center"/>
      <protection locked="0"/>
    </xf>
    <xf numFmtId="3" fontId="43" fillId="19" borderId="13" xfId="0" applyNumberFormat="1" applyFont="1" applyFill="1" applyBorder="1" applyAlignment="1" applyProtection="1">
      <alignment horizontal="center" vertical="center"/>
    </xf>
    <xf numFmtId="0" fontId="44" fillId="19" borderId="14" xfId="0" applyFont="1" applyFill="1" applyBorder="1" applyAlignment="1" applyProtection="1">
      <alignment horizontal="right" vertical="center"/>
    </xf>
    <xf numFmtId="0" fontId="44" fillId="19" borderId="13" xfId="0" applyFont="1" applyFill="1" applyBorder="1" applyAlignment="1" applyProtection="1">
      <alignment horizontal="center" vertical="center"/>
    </xf>
    <xf numFmtId="0" fontId="44" fillId="19" borderId="17" xfId="0" applyFont="1" applyFill="1" applyBorder="1" applyAlignment="1" applyProtection="1">
      <alignment horizontal="right" vertical="center"/>
    </xf>
    <xf numFmtId="3" fontId="46" fillId="24" borderId="18" xfId="0" applyNumberFormat="1" applyFont="1" applyFill="1" applyBorder="1" applyAlignment="1" applyProtection="1">
      <alignment horizontal="right" vertical="center"/>
      <protection locked="0"/>
    </xf>
    <xf numFmtId="0" fontId="44" fillId="19" borderId="16" xfId="0" applyFont="1" applyFill="1" applyBorder="1" applyAlignment="1" applyProtection="1">
      <alignment horizontal="center" vertical="center"/>
    </xf>
    <xf numFmtId="4" fontId="44" fillId="19" borderId="17" xfId="0" applyNumberFormat="1" applyFont="1" applyFill="1" applyBorder="1" applyAlignment="1" applyProtection="1">
      <alignment horizontal="right" vertical="center"/>
    </xf>
    <xf numFmtId="3" fontId="44" fillId="19" borderId="18" xfId="0" applyNumberFormat="1" applyFont="1" applyFill="1" applyBorder="1" applyAlignment="1" applyProtection="1">
      <alignment horizontal="right" vertical="center"/>
    </xf>
    <xf numFmtId="0" fontId="44" fillId="19" borderId="0" xfId="0" applyFont="1" applyFill="1" applyBorder="1" applyAlignment="1" applyProtection="1">
      <alignment horizontal="right" vertical="center"/>
    </xf>
    <xf numFmtId="0" fontId="44" fillId="24" borderId="2" xfId="0" applyFont="1" applyFill="1" applyBorder="1" applyAlignment="1" applyProtection="1">
      <alignment horizontal="right" vertical="center"/>
      <protection locked="0"/>
    </xf>
    <xf numFmtId="0" fontId="44" fillId="19" borderId="15" xfId="0" applyFont="1" applyFill="1" applyBorder="1" applyAlignment="1" applyProtection="1">
      <alignment horizontal="right" vertical="center"/>
    </xf>
    <xf numFmtId="165" fontId="46" fillId="24" borderId="2" xfId="0" applyNumberFormat="1" applyFont="1" applyFill="1" applyBorder="1" applyAlignment="1" applyProtection="1">
      <alignment horizontal="right" vertical="center"/>
      <protection locked="0"/>
    </xf>
    <xf numFmtId="0" fontId="43" fillId="19" borderId="16" xfId="0" applyFont="1" applyFill="1" applyBorder="1" applyAlignment="1" applyProtection="1">
      <alignment horizontal="center" vertical="center"/>
    </xf>
    <xf numFmtId="0" fontId="43" fillId="19" borderId="13" xfId="0" applyFont="1" applyFill="1" applyBorder="1" applyAlignment="1" applyProtection="1">
      <alignment horizontal="center" vertical="center"/>
    </xf>
    <xf numFmtId="4" fontId="46" fillId="24" borderId="15" xfId="0" applyNumberFormat="1" applyFont="1" applyFill="1" applyBorder="1" applyAlignment="1" applyProtection="1">
      <alignment horizontal="right" vertical="center"/>
      <protection locked="0"/>
    </xf>
    <xf numFmtId="2" fontId="44" fillId="19" borderId="15" xfId="0" applyNumberFormat="1" applyFont="1" applyFill="1" applyBorder="1" applyAlignment="1" applyProtection="1">
      <alignment horizontal="right" vertical="center"/>
    </xf>
    <xf numFmtId="4" fontId="46" fillId="24" borderId="18" xfId="0" applyNumberFormat="1" applyFont="1" applyFill="1" applyBorder="1" applyAlignment="1" applyProtection="1">
      <alignment horizontal="right" vertical="center"/>
      <protection locked="0"/>
    </xf>
    <xf numFmtId="3" fontId="44" fillId="19" borderId="16" xfId="0" applyNumberFormat="1" applyFont="1" applyFill="1" applyBorder="1" applyAlignment="1" applyProtection="1">
      <alignment horizontal="center" vertical="center"/>
    </xf>
    <xf numFmtId="2" fontId="44" fillId="19" borderId="18" xfId="0" applyNumberFormat="1" applyFont="1" applyFill="1" applyBorder="1" applyAlignment="1" applyProtection="1">
      <alignment horizontal="right" vertical="center"/>
    </xf>
    <xf numFmtId="0" fontId="43" fillId="19" borderId="1" xfId="0" applyFont="1" applyFill="1" applyBorder="1" applyAlignment="1" applyProtection="1">
      <alignment horizontal="center" vertical="center"/>
    </xf>
    <xf numFmtId="0" fontId="44" fillId="17" borderId="0" xfId="0" applyFont="1" applyFill="1" applyBorder="1" applyAlignment="1" applyProtection="1">
      <alignment horizontal="right" vertical="center"/>
    </xf>
    <xf numFmtId="49" fontId="44" fillId="19" borderId="0" xfId="0" applyNumberFormat="1" applyFont="1" applyFill="1" applyBorder="1" applyAlignment="1" applyProtection="1">
      <alignment horizontal="right" vertical="center"/>
    </xf>
    <xf numFmtId="0" fontId="44" fillId="0" borderId="0" xfId="0" applyFont="1" applyFill="1" applyBorder="1" applyAlignment="1" applyProtection="1">
      <alignment horizontal="right" vertical="center"/>
    </xf>
    <xf numFmtId="3" fontId="44" fillId="24" borderId="18" xfId="0" applyNumberFormat="1" applyFont="1" applyFill="1" applyBorder="1" applyAlignment="1" applyProtection="1">
      <alignment horizontal="right" vertical="center"/>
      <protection locked="0"/>
    </xf>
    <xf numFmtId="3" fontId="44" fillId="24" borderId="15" xfId="0" applyNumberFormat="1" applyFont="1" applyFill="1" applyBorder="1" applyAlignment="1" applyProtection="1">
      <alignment horizontal="right" vertical="center"/>
      <protection locked="0"/>
    </xf>
    <xf numFmtId="0" fontId="46" fillId="19" borderId="14" xfId="0" applyFont="1" applyFill="1" applyBorder="1" applyAlignment="1" applyProtection="1">
      <alignment vertical="center"/>
    </xf>
    <xf numFmtId="0" fontId="46" fillId="19" borderId="14" xfId="0" applyFont="1" applyFill="1" applyBorder="1" applyAlignment="1" applyProtection="1">
      <alignment horizontal="left" vertical="center"/>
    </xf>
    <xf numFmtId="0" fontId="46" fillId="19" borderId="13" xfId="0" applyFont="1" applyFill="1" applyBorder="1" applyAlignment="1" applyProtection="1">
      <alignment horizontal="center" vertical="center"/>
    </xf>
    <xf numFmtId="0" fontId="46" fillId="19" borderId="14" xfId="0" applyFont="1" applyFill="1" applyBorder="1" applyAlignment="1" applyProtection="1">
      <alignment horizontal="center" vertical="center"/>
    </xf>
    <xf numFmtId="3" fontId="46" fillId="19" borderId="15" xfId="0" applyNumberFormat="1" applyFont="1" applyFill="1" applyBorder="1" applyAlignment="1" applyProtection="1">
      <alignment horizontal="right" vertical="center"/>
    </xf>
    <xf numFmtId="3" fontId="46" fillId="19" borderId="14" xfId="0" applyNumberFormat="1" applyFont="1" applyFill="1" applyBorder="1" applyAlignment="1" applyProtection="1">
      <alignment horizontal="right" vertical="center"/>
    </xf>
    <xf numFmtId="0" fontId="46" fillId="19" borderId="1" xfId="0" applyFont="1" applyFill="1" applyBorder="1" applyAlignment="1" applyProtection="1">
      <alignment vertical="center"/>
    </xf>
    <xf numFmtId="0" fontId="46" fillId="19" borderId="0" xfId="0" applyFont="1" applyFill="1" applyBorder="1" applyAlignment="1" applyProtection="1">
      <alignment horizontal="left" vertical="center"/>
    </xf>
    <xf numFmtId="0" fontId="46" fillId="19" borderId="1" xfId="0" applyFont="1" applyFill="1" applyBorder="1" applyAlignment="1" applyProtection="1">
      <alignment horizontal="center" vertical="center"/>
    </xf>
    <xf numFmtId="0" fontId="46" fillId="19" borderId="0" xfId="0" applyFont="1" applyFill="1" applyBorder="1" applyAlignment="1" applyProtection="1">
      <alignment horizontal="center" vertical="center"/>
    </xf>
    <xf numFmtId="3" fontId="46" fillId="19" borderId="2" xfId="0" applyNumberFormat="1" applyFont="1" applyFill="1" applyBorder="1" applyAlignment="1" applyProtection="1">
      <alignment horizontal="right" vertical="center"/>
    </xf>
    <xf numFmtId="0" fontId="46" fillId="19" borderId="0" xfId="0" applyFont="1" applyFill="1" applyBorder="1" applyAlignment="1" applyProtection="1">
      <alignment horizontal="right" vertical="center"/>
    </xf>
    <xf numFmtId="165" fontId="46" fillId="19" borderId="18" xfId="0" applyNumberFormat="1" applyFont="1" applyFill="1" applyBorder="1" applyAlignment="1" applyProtection="1">
      <alignment horizontal="right" vertical="center"/>
    </xf>
    <xf numFmtId="0" fontId="46" fillId="19" borderId="13" xfId="0" applyFont="1" applyFill="1" applyBorder="1" applyAlignment="1" applyProtection="1">
      <alignment vertical="center"/>
    </xf>
    <xf numFmtId="0" fontId="46" fillId="19" borderId="14" xfId="0" applyFont="1" applyFill="1" applyBorder="1" applyAlignment="1" applyProtection="1">
      <alignment horizontal="right" vertical="center"/>
    </xf>
    <xf numFmtId="0" fontId="46" fillId="19" borderId="16" xfId="0" applyFont="1" applyFill="1" applyBorder="1" applyAlignment="1" applyProtection="1">
      <alignment vertical="center"/>
    </xf>
    <xf numFmtId="0" fontId="46" fillId="19" borderId="17" xfId="0" applyFont="1" applyFill="1" applyBorder="1" applyAlignment="1" applyProtection="1">
      <alignment horizontal="left" vertical="center"/>
    </xf>
    <xf numFmtId="0" fontId="46" fillId="19" borderId="16" xfId="0" applyFont="1" applyFill="1" applyBorder="1" applyAlignment="1" applyProtection="1">
      <alignment horizontal="center" vertical="center"/>
    </xf>
    <xf numFmtId="0" fontId="46" fillId="19" borderId="17" xfId="0" applyFont="1" applyFill="1" applyBorder="1" applyAlignment="1" applyProtection="1">
      <alignment horizontal="center" vertical="center"/>
    </xf>
    <xf numFmtId="3" fontId="46" fillId="19" borderId="18" xfId="0" applyNumberFormat="1" applyFont="1" applyFill="1" applyBorder="1" applyAlignment="1" applyProtection="1">
      <alignment horizontal="right" vertical="center"/>
    </xf>
    <xf numFmtId="0" fontId="46" fillId="19" borderId="17" xfId="0" applyFont="1" applyFill="1" applyBorder="1" applyAlignment="1" applyProtection="1">
      <alignment horizontal="right" vertical="center"/>
    </xf>
    <xf numFmtId="0" fontId="44" fillId="19" borderId="1" xfId="0" applyFont="1" applyFill="1" applyBorder="1" applyAlignment="1" applyProtection="1">
      <alignment horizontal="center" vertical="center"/>
    </xf>
    <xf numFmtId="0" fontId="44" fillId="19" borderId="0" xfId="0" applyFont="1" applyFill="1" applyBorder="1" applyAlignment="1" applyProtection="1">
      <alignment horizontal="center" vertical="center"/>
    </xf>
    <xf numFmtId="0" fontId="44" fillId="19" borderId="14" xfId="0" applyFont="1" applyFill="1" applyBorder="1" applyAlignment="1" applyProtection="1">
      <alignment horizontal="center" vertical="center"/>
    </xf>
    <xf numFmtId="0" fontId="44" fillId="19" borderId="17" xfId="0" applyFont="1" applyFill="1" applyBorder="1" applyAlignment="1" applyProtection="1">
      <alignment horizontal="center" vertical="center"/>
    </xf>
    <xf numFmtId="3" fontId="44" fillId="19" borderId="2" xfId="0" applyNumberFormat="1" applyFont="1" applyFill="1" applyBorder="1" applyAlignment="1">
      <alignment horizontal="right"/>
    </xf>
    <xf numFmtId="3" fontId="44" fillId="19" borderId="18" xfId="0" applyNumberFormat="1" applyFont="1" applyFill="1" applyBorder="1" applyAlignment="1">
      <alignment horizontal="right"/>
    </xf>
    <xf numFmtId="16" fontId="44" fillId="19" borderId="17" xfId="0" quotePrefix="1" applyNumberFormat="1" applyFont="1" applyFill="1" applyBorder="1" applyAlignment="1" applyProtection="1">
      <alignment horizontal="right" vertical="center"/>
    </xf>
    <xf numFmtId="165" fontId="44" fillId="24" borderId="18" xfId="0" applyNumberFormat="1" applyFont="1" applyFill="1" applyBorder="1" applyAlignment="1" applyProtection="1">
      <alignment horizontal="right" vertical="center"/>
      <protection locked="0"/>
    </xf>
    <xf numFmtId="0" fontId="44" fillId="19" borderId="0" xfId="0" applyFont="1" applyFill="1" applyBorder="1" applyAlignment="1" applyProtection="1">
      <alignment horizontal="center"/>
    </xf>
    <xf numFmtId="0" fontId="44" fillId="19" borderId="1" xfId="0" applyFont="1" applyFill="1" applyBorder="1" applyAlignment="1" applyProtection="1">
      <alignment vertical="center" wrapText="1"/>
    </xf>
    <xf numFmtId="0" fontId="44" fillId="19" borderId="14" xfId="0" applyFont="1" applyFill="1" applyBorder="1" applyAlignment="1">
      <alignment horizontal="center" vertical="center"/>
    </xf>
    <xf numFmtId="0" fontId="44" fillId="19" borderId="13" xfId="0" applyFont="1" applyFill="1" applyBorder="1" applyAlignment="1" applyProtection="1">
      <alignment horizontal="right" vertical="center"/>
    </xf>
    <xf numFmtId="0" fontId="44" fillId="19" borderId="2" xfId="0" applyFont="1" applyFill="1" applyBorder="1" applyAlignment="1" applyProtection="1">
      <alignment horizontal="right" vertical="center"/>
    </xf>
    <xf numFmtId="0" fontId="44" fillId="19" borderId="18" xfId="0" applyFont="1" applyFill="1" applyBorder="1" applyAlignment="1" applyProtection="1">
      <alignment horizontal="right" vertical="center"/>
    </xf>
    <xf numFmtId="1" fontId="44" fillId="0" borderId="15" xfId="0" applyNumberFormat="1" applyFont="1" applyFill="1" applyBorder="1" applyAlignment="1" applyProtection="1">
      <alignment horizontal="right" vertical="center"/>
    </xf>
    <xf numFmtId="4" fontId="44" fillId="19" borderId="2" xfId="0" applyNumberFormat="1" applyFont="1" applyFill="1" applyBorder="1" applyAlignment="1" applyProtection="1">
      <alignment horizontal="right" vertical="center"/>
    </xf>
    <xf numFmtId="4" fontId="44" fillId="19" borderId="0" xfId="0" applyNumberFormat="1" applyFont="1" applyFill="1" applyBorder="1" applyAlignment="1" applyProtection="1">
      <alignment horizontal="right" vertical="center"/>
    </xf>
    <xf numFmtId="3" fontId="46" fillId="19" borderId="0" xfId="0" applyNumberFormat="1" applyFont="1" applyFill="1" applyBorder="1" applyAlignment="1" applyProtection="1">
      <alignment horizontal="right" vertical="center"/>
    </xf>
    <xf numFmtId="1" fontId="44" fillId="19" borderId="2" xfId="0" applyNumberFormat="1" applyFont="1" applyFill="1" applyBorder="1" applyAlignment="1" applyProtection="1">
      <alignment horizontal="right" vertical="center"/>
    </xf>
    <xf numFmtId="17" fontId="44" fillId="19" borderId="0" xfId="0" quotePrefix="1" applyNumberFormat="1" applyFont="1" applyFill="1" applyBorder="1" applyAlignment="1" applyProtection="1">
      <alignment horizontal="right" vertical="center"/>
    </xf>
    <xf numFmtId="0" fontId="44" fillId="0" borderId="1" xfId="0" applyFont="1" applyFill="1" applyBorder="1" applyAlignment="1" applyProtection="1">
      <alignment vertical="center"/>
    </xf>
    <xf numFmtId="2" fontId="3" fillId="10" borderId="3" xfId="0" applyNumberFormat="1" applyFont="1" applyFill="1" applyBorder="1"/>
    <xf numFmtId="2" fontId="16" fillId="8" borderId="0" xfId="0" applyNumberFormat="1" applyFont="1" applyFill="1" applyAlignment="1">
      <alignment horizontal="right"/>
    </xf>
    <xf numFmtId="0" fontId="16" fillId="8" borderId="0" xfId="0" applyFont="1" applyFill="1" applyAlignment="1">
      <alignment horizontal="right"/>
    </xf>
    <xf numFmtId="0" fontId="0" fillId="10" borderId="0" xfId="0" applyFont="1" applyFill="1" applyBorder="1" applyProtection="1"/>
    <xf numFmtId="0" fontId="0" fillId="10" borderId="0" xfId="0" applyFont="1" applyFill="1" applyAlignment="1" applyProtection="1">
      <alignment horizontal="right"/>
    </xf>
    <xf numFmtId="3" fontId="0" fillId="10" borderId="0" xfId="0" applyNumberFormat="1" applyFont="1" applyFill="1" applyAlignment="1" applyProtection="1">
      <alignment horizontal="right"/>
    </xf>
    <xf numFmtId="0" fontId="44" fillId="0" borderId="17" xfId="0" applyFont="1" applyFill="1" applyBorder="1" applyAlignment="1">
      <alignment horizontal="left"/>
    </xf>
    <xf numFmtId="0" fontId="44" fillId="19" borderId="17" xfId="0" applyFont="1" applyFill="1" applyBorder="1" applyAlignment="1">
      <alignment horizontal="left"/>
    </xf>
    <xf numFmtId="0" fontId="4" fillId="10" borderId="0" xfId="0" applyFont="1" applyFill="1" applyBorder="1"/>
    <xf numFmtId="0" fontId="4" fillId="10" borderId="0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1" fontId="3" fillId="9" borderId="3" xfId="0" applyNumberFormat="1" applyFont="1" applyFill="1" applyBorder="1" applyProtection="1">
      <protection locked="0"/>
    </xf>
    <xf numFmtId="0" fontId="3" fillId="9" borderId="22" xfId="0" applyFont="1" applyFill="1" applyBorder="1" applyAlignment="1">
      <alignment horizontal="right"/>
    </xf>
    <xf numFmtId="0" fontId="3" fillId="9" borderId="22" xfId="0" applyFont="1" applyFill="1" applyBorder="1" applyProtection="1">
      <protection locked="0"/>
    </xf>
    <xf numFmtId="0" fontId="3" fillId="9" borderId="22" xfId="0" applyFont="1" applyFill="1" applyBorder="1" applyAlignment="1" applyProtection="1">
      <alignment horizontal="right"/>
      <protection locked="0"/>
    </xf>
    <xf numFmtId="0" fontId="3" fillId="9" borderId="4" xfId="0" applyFont="1" applyFill="1" applyBorder="1" applyAlignment="1">
      <alignment horizontal="right"/>
    </xf>
    <xf numFmtId="0" fontId="3" fillId="9" borderId="4" xfId="0" applyFont="1" applyFill="1" applyBorder="1"/>
    <xf numFmtId="166" fontId="0" fillId="10" borderId="0" xfId="0" applyNumberFormat="1" applyFont="1" applyFill="1" applyBorder="1" applyProtection="1"/>
    <xf numFmtId="0" fontId="32" fillId="24" borderId="1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2" xfId="0" applyFont="1" applyFill="1" applyBorder="1" applyAlignment="1">
      <alignment horizontal="center" vertical="center"/>
    </xf>
    <xf numFmtId="0" fontId="47" fillId="26" borderId="16" xfId="0" applyFont="1" applyFill="1" applyBorder="1" applyAlignment="1" applyProtection="1">
      <alignment horizontal="center" vertical="center"/>
    </xf>
    <xf numFmtId="0" fontId="47" fillId="26" borderId="17" xfId="0" applyFont="1" applyFill="1" applyBorder="1" applyAlignment="1" applyProtection="1">
      <alignment horizontal="right" vertical="center" wrapText="1"/>
    </xf>
    <xf numFmtId="0" fontId="47" fillId="26" borderId="18" xfId="0" applyFont="1" applyFill="1" applyBorder="1" applyAlignment="1" applyProtection="1">
      <alignment horizontal="right" vertical="center" wrapText="1"/>
    </xf>
    <xf numFmtId="17" fontId="44" fillId="0" borderId="17" xfId="0" applyNumberFormat="1" applyFont="1" applyFill="1" applyBorder="1" applyAlignment="1" applyProtection="1">
      <alignment horizontal="right" vertical="center"/>
    </xf>
    <xf numFmtId="0" fontId="44" fillId="0" borderId="17" xfId="0" applyFont="1" applyFill="1" applyBorder="1" applyAlignment="1" applyProtection="1">
      <alignment horizontal="center" vertical="center"/>
    </xf>
    <xf numFmtId="165" fontId="44" fillId="19" borderId="18" xfId="0" applyNumberFormat="1" applyFont="1" applyFill="1" applyBorder="1" applyAlignment="1">
      <alignment horizontal="right" vertical="center"/>
    </xf>
    <xf numFmtId="0" fontId="43" fillId="0" borderId="16" xfId="0" applyFont="1" applyFill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/>
    </xf>
    <xf numFmtId="165" fontId="44" fillId="24" borderId="2" xfId="0" applyNumberFormat="1" applyFont="1" applyFill="1" applyBorder="1" applyAlignment="1" applyProtection="1">
      <alignment horizontal="right" vertical="center"/>
      <protection locked="0"/>
    </xf>
    <xf numFmtId="2" fontId="0" fillId="10" borderId="0" xfId="0" applyNumberFormat="1" applyFont="1" applyFill="1" applyBorder="1" applyProtection="1"/>
    <xf numFmtId="16" fontId="44" fillId="19" borderId="14" xfId="0" quotePrefix="1" applyNumberFormat="1" applyFont="1" applyFill="1" applyBorder="1" applyAlignment="1" applyProtection="1">
      <alignment horizontal="right" vertical="center"/>
    </xf>
    <xf numFmtId="0" fontId="44" fillId="19" borderId="18" xfId="0" applyFont="1" applyFill="1" applyBorder="1" applyAlignment="1" applyProtection="1">
      <alignment horizontal="center" vertical="center"/>
    </xf>
    <xf numFmtId="0" fontId="47" fillId="19" borderId="14" xfId="0" applyFont="1" applyFill="1" applyBorder="1" applyAlignment="1" applyProtection="1">
      <alignment horizontal="center" vertical="center"/>
    </xf>
    <xf numFmtId="0" fontId="47" fillId="19" borderId="17" xfId="0" applyFont="1" applyFill="1" applyBorder="1" applyAlignment="1" applyProtection="1">
      <alignment horizontal="center" vertical="center"/>
    </xf>
    <xf numFmtId="0" fontId="44" fillId="19" borderId="10" xfId="0" applyFont="1" applyFill="1" applyBorder="1" applyAlignment="1" applyProtection="1">
      <alignment vertical="center" wrapText="1"/>
    </xf>
    <xf numFmtId="0" fontId="46" fillId="19" borderId="10" xfId="0" applyFont="1" applyFill="1" applyBorder="1" applyAlignment="1" applyProtection="1">
      <alignment horizontal="center" vertical="center"/>
    </xf>
    <xf numFmtId="0" fontId="44" fillId="19" borderId="11" xfId="0" applyFont="1" applyFill="1" applyBorder="1" applyAlignment="1" applyProtection="1">
      <alignment horizontal="center" vertical="center"/>
    </xf>
    <xf numFmtId="0" fontId="43" fillId="19" borderId="44" xfId="0" applyFont="1" applyFill="1" applyBorder="1" applyAlignment="1">
      <alignment horizontal="left" vertical="center" wrapText="1"/>
    </xf>
    <xf numFmtId="0" fontId="44" fillId="19" borderId="10" xfId="0" applyFont="1" applyFill="1" applyBorder="1" applyAlignment="1" applyProtection="1">
      <alignment horizontal="center" vertical="center"/>
    </xf>
    <xf numFmtId="0" fontId="44" fillId="19" borderId="12" xfId="0" applyFont="1" applyFill="1" applyBorder="1" applyAlignment="1" applyProtection="1">
      <alignment horizontal="right" vertical="center"/>
    </xf>
    <xf numFmtId="0" fontId="15" fillId="3" borderId="13" xfId="0" applyFont="1" applyFill="1" applyBorder="1" applyAlignment="1">
      <alignment horizontal="right" vertical="center" wrapText="1"/>
    </xf>
    <xf numFmtId="0" fontId="15" fillId="9" borderId="14" xfId="0" applyFont="1" applyFill="1" applyBorder="1" applyAlignment="1">
      <alignment horizontal="right" vertical="center" wrapText="1"/>
    </xf>
    <xf numFmtId="0" fontId="24" fillId="7" borderId="14" xfId="0" applyFont="1" applyFill="1" applyBorder="1" applyAlignment="1">
      <alignment horizontal="right" vertical="center" wrapText="1"/>
    </xf>
    <xf numFmtId="0" fontId="24" fillId="8" borderId="15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/>
    </xf>
    <xf numFmtId="0" fontId="24" fillId="9" borderId="0" xfId="0" applyFont="1" applyFill="1" applyBorder="1" applyAlignment="1">
      <alignment horizontal="right"/>
    </xf>
    <xf numFmtId="0" fontId="24" fillId="7" borderId="0" xfId="0" applyFont="1" applyFill="1" applyBorder="1" applyAlignment="1">
      <alignment horizontal="right"/>
    </xf>
    <xf numFmtId="0" fontId="24" fillId="8" borderId="2" xfId="0" applyFont="1" applyFill="1" applyBorder="1" applyAlignment="1">
      <alignment horizontal="right"/>
    </xf>
    <xf numFmtId="4" fontId="44" fillId="24" borderId="18" xfId="0" applyNumberFormat="1" applyFont="1" applyFill="1" applyBorder="1" applyAlignment="1" applyProtection="1">
      <alignment horizontal="right" vertical="center"/>
      <protection locked="0"/>
    </xf>
    <xf numFmtId="16" fontId="44" fillId="19" borderId="15" xfId="0" quotePrefix="1" applyNumberFormat="1" applyFont="1" applyFill="1" applyBorder="1" applyAlignment="1" applyProtection="1">
      <alignment horizontal="right" vertical="center"/>
    </xf>
    <xf numFmtId="0" fontId="47" fillId="19" borderId="10" xfId="0" applyFont="1" applyFill="1" applyBorder="1" applyAlignment="1" applyProtection="1">
      <alignment vertical="center"/>
    </xf>
    <xf numFmtId="0" fontId="47" fillId="19" borderId="12" xfId="0" applyFont="1" applyFill="1" applyBorder="1" applyAlignment="1" applyProtection="1">
      <alignment horizontal="left" vertical="center"/>
    </xf>
    <xf numFmtId="3" fontId="16" fillId="5" borderId="27" xfId="0" applyNumberFormat="1" applyFont="1" applyFill="1" applyBorder="1" applyAlignment="1">
      <alignment horizontal="center" vertical="center" wrapText="1"/>
    </xf>
    <xf numFmtId="3" fontId="16" fillId="5" borderId="16" xfId="0" applyNumberFormat="1" applyFont="1" applyFill="1" applyBorder="1" applyAlignment="1">
      <alignment horizontal="right" vertical="center"/>
    </xf>
    <xf numFmtId="3" fontId="16" fillId="5" borderId="17" xfId="0" applyNumberFormat="1" applyFont="1" applyFill="1" applyBorder="1" applyAlignment="1">
      <alignment horizontal="right" vertical="center"/>
    </xf>
    <xf numFmtId="3" fontId="7" fillId="5" borderId="17" xfId="0" applyNumberFormat="1" applyFont="1" applyFill="1" applyBorder="1" applyAlignment="1">
      <alignment horizontal="right" vertical="center"/>
    </xf>
    <xf numFmtId="3" fontId="7" fillId="5" borderId="18" xfId="0" applyNumberFormat="1" applyFont="1" applyFill="1" applyBorder="1" applyAlignment="1">
      <alignment horizontal="right" vertical="center"/>
    </xf>
    <xf numFmtId="0" fontId="24" fillId="32" borderId="3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35" xfId="0" applyFont="1" applyFill="1" applyBorder="1" applyAlignment="1">
      <alignment horizontal="right" vertical="center" wrapText="1"/>
    </xf>
    <xf numFmtId="3" fontId="47" fillId="19" borderId="13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24" fillId="32" borderId="0" xfId="0" applyNumberFormat="1" applyFont="1" applyFill="1" applyBorder="1" applyAlignment="1">
      <alignment horizontal="right" vertical="center" wrapText="1"/>
    </xf>
    <xf numFmtId="0" fontId="43" fillId="0" borderId="3" xfId="0" applyFont="1" applyFill="1" applyBorder="1" applyAlignment="1">
      <alignment horizontal="left" vertical="center"/>
    </xf>
    <xf numFmtId="0" fontId="0" fillId="19" borderId="0" xfId="0" applyFont="1" applyFill="1" applyBorder="1" applyAlignment="1" applyProtection="1"/>
    <xf numFmtId="0" fontId="38" fillId="21" borderId="13" xfId="0" applyFont="1" applyFill="1" applyBorder="1" applyAlignment="1">
      <alignment horizontal="left" vertical="center"/>
    </xf>
    <xf numFmtId="0" fontId="0" fillId="21" borderId="14" xfId="0" applyFill="1" applyBorder="1" applyAlignment="1"/>
    <xf numFmtId="0" fontId="0" fillId="21" borderId="15" xfId="0" applyFill="1" applyBorder="1" applyAlignment="1"/>
    <xf numFmtId="0" fontId="0" fillId="13" borderId="16" xfId="0" applyFill="1" applyBorder="1" applyAlignment="1"/>
    <xf numFmtId="0" fontId="0" fillId="13" borderId="17" xfId="0" applyFill="1" applyBorder="1" applyAlignment="1"/>
    <xf numFmtId="0" fontId="0" fillId="13" borderId="18" xfId="0" applyFill="1" applyBorder="1" applyAlignment="1"/>
    <xf numFmtId="0" fontId="33" fillId="24" borderId="14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2" xfId="0" applyFont="1" applyFill="1" applyBorder="1" applyAlignment="1">
      <alignment horizontal="left" vertical="center"/>
    </xf>
    <xf numFmtId="0" fontId="38" fillId="27" borderId="13" xfId="0" applyFont="1" applyFill="1" applyBorder="1" applyAlignment="1">
      <alignment horizontal="left" vertical="center"/>
    </xf>
    <xf numFmtId="0" fontId="26" fillId="27" borderId="14" xfId="0" applyFont="1" applyFill="1" applyBorder="1" applyAlignment="1">
      <alignment horizontal="left" vertical="center"/>
    </xf>
    <xf numFmtId="0" fontId="26" fillId="8" borderId="16" xfId="0" applyFont="1" applyFill="1" applyBorder="1" applyAlignment="1">
      <alignment horizontal="left" vertical="center"/>
    </xf>
    <xf numFmtId="0" fontId="26" fillId="8" borderId="17" xfId="0" applyFont="1" applyFill="1" applyBorder="1" applyAlignment="1">
      <alignment horizontal="left" vertical="center"/>
    </xf>
    <xf numFmtId="0" fontId="0" fillId="27" borderId="14" xfId="0" applyFill="1" applyBorder="1" applyAlignment="1"/>
    <xf numFmtId="0" fontId="0" fillId="27" borderId="15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/>
    <xf numFmtId="0" fontId="32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43" fillId="19" borderId="3" xfId="0" applyFont="1" applyFill="1" applyBorder="1" applyAlignment="1">
      <alignment horizontal="left" vertical="center"/>
    </xf>
    <xf numFmtId="0" fontId="44" fillId="25" borderId="22" xfId="0" applyFont="1" applyFill="1" applyBorder="1" applyAlignment="1">
      <alignment horizontal="left" vertical="center"/>
    </xf>
    <xf numFmtId="0" fontId="44" fillId="19" borderId="22" xfId="0" applyFont="1" applyFill="1" applyBorder="1" applyAlignment="1">
      <alignment horizontal="left" vertical="center"/>
    </xf>
    <xf numFmtId="0" fontId="44" fillId="19" borderId="4" xfId="0" applyFont="1" applyFill="1" applyBorder="1" applyAlignment="1">
      <alignment horizontal="left" vertical="center"/>
    </xf>
    <xf numFmtId="0" fontId="43" fillId="19" borderId="10" xfId="0" applyFont="1" applyFill="1" applyBorder="1" applyAlignment="1" applyProtection="1">
      <alignment horizontal="left" vertical="center"/>
    </xf>
    <xf numFmtId="0" fontId="43" fillId="19" borderId="16" xfId="0" applyFont="1" applyFill="1" applyBorder="1" applyAlignment="1" applyProtection="1">
      <alignment horizontal="left" vertical="center"/>
    </xf>
    <xf numFmtId="0" fontId="38" fillId="31" borderId="13" xfId="0" applyFont="1" applyFill="1" applyBorder="1" applyAlignment="1">
      <alignment horizontal="left" vertical="center"/>
    </xf>
    <xf numFmtId="0" fontId="0" fillId="31" borderId="14" xfId="0" applyFill="1" applyBorder="1" applyAlignment="1"/>
    <xf numFmtId="0" fontId="0" fillId="31" borderId="15" xfId="0" applyFill="1" applyBorder="1" applyAlignment="1"/>
    <xf numFmtId="0" fontId="0" fillId="30" borderId="16" xfId="0" applyFill="1" applyBorder="1" applyAlignment="1"/>
    <xf numFmtId="0" fontId="0" fillId="30" borderId="17" xfId="0" applyFill="1" applyBorder="1" applyAlignment="1"/>
    <xf numFmtId="0" fontId="0" fillId="30" borderId="18" xfId="0" applyFill="1" applyBorder="1" applyAlignment="1"/>
    <xf numFmtId="0" fontId="41" fillId="31" borderId="13" xfId="0" applyFont="1" applyFill="1" applyBorder="1" applyAlignment="1">
      <alignment horizontal="left" vertical="center"/>
    </xf>
    <xf numFmtId="0" fontId="42" fillId="31" borderId="14" xfId="0" applyFont="1" applyFill="1" applyBorder="1" applyAlignment="1">
      <alignment horizontal="left" vertical="center"/>
    </xf>
    <xf numFmtId="0" fontId="42" fillId="30" borderId="16" xfId="0" applyFont="1" applyFill="1" applyBorder="1" applyAlignment="1">
      <alignment horizontal="left" vertical="center"/>
    </xf>
    <xf numFmtId="0" fontId="42" fillId="30" borderId="17" xfId="0" applyFont="1" applyFill="1" applyBorder="1" applyAlignment="1">
      <alignment horizontal="left" vertical="center"/>
    </xf>
    <xf numFmtId="0" fontId="43" fillId="19" borderId="3" xfId="0" applyFont="1" applyFill="1" applyBorder="1" applyAlignment="1" applyProtection="1">
      <alignment vertical="center" wrapText="1"/>
    </xf>
    <xf numFmtId="0" fontId="44" fillId="19" borderId="4" xfId="0" applyFont="1" applyFill="1" applyBorder="1" applyAlignment="1">
      <alignment vertical="center" wrapText="1"/>
    </xf>
    <xf numFmtId="0" fontId="43" fillId="19" borderId="3" xfId="0" applyFont="1" applyFill="1" applyBorder="1" applyAlignment="1" applyProtection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43" fillId="19" borderId="22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9" fillId="25" borderId="13" xfId="0" applyFont="1" applyFill="1" applyBorder="1" applyAlignment="1" applyProtection="1">
      <alignment horizontal="center"/>
    </xf>
    <xf numFmtId="0" fontId="39" fillId="25" borderId="14" xfId="0" applyFont="1" applyFill="1" applyBorder="1" applyAlignment="1"/>
    <xf numFmtId="0" fontId="39" fillId="25" borderId="15" xfId="0" applyFont="1" applyFill="1" applyBorder="1" applyAlignment="1"/>
    <xf numFmtId="0" fontId="43" fillId="19" borderId="3" xfId="0" applyFont="1" applyFill="1" applyBorder="1" applyAlignment="1" applyProtection="1">
      <alignment horizontal="left" vertical="center"/>
    </xf>
    <xf numFmtId="0" fontId="43" fillId="25" borderId="22" xfId="0" applyFont="1" applyFill="1" applyBorder="1" applyAlignment="1" applyProtection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0" fontId="43" fillId="19" borderId="4" xfId="0" applyFont="1" applyFill="1" applyBorder="1" applyAlignment="1" applyProtection="1">
      <alignment horizontal="left" vertical="center"/>
    </xf>
    <xf numFmtId="0" fontId="43" fillId="19" borderId="22" xfId="0" applyFont="1" applyFill="1" applyBorder="1" applyAlignment="1">
      <alignment horizontal="left" vertical="center"/>
    </xf>
    <xf numFmtId="0" fontId="43" fillId="25" borderId="22" xfId="0" applyFont="1" applyFill="1" applyBorder="1" applyAlignment="1">
      <alignment horizontal="left" vertical="center"/>
    </xf>
    <xf numFmtId="0" fontId="43" fillId="19" borderId="4" xfId="0" applyFont="1" applyFill="1" applyBorder="1" applyAlignment="1">
      <alignment horizontal="left" vertical="center"/>
    </xf>
    <xf numFmtId="0" fontId="39" fillId="25" borderId="14" xfId="0" applyFont="1" applyFill="1" applyBorder="1" applyAlignment="1">
      <alignment horizontal="center"/>
    </xf>
    <xf numFmtId="0" fontId="39" fillId="25" borderId="15" xfId="0" applyFont="1" applyFill="1" applyBorder="1" applyAlignment="1">
      <alignment horizontal="center"/>
    </xf>
    <xf numFmtId="0" fontId="33" fillId="26" borderId="1" xfId="0" applyFont="1" applyFill="1" applyBorder="1" applyAlignment="1" applyProtection="1">
      <alignment horizontal="center" vertical="center"/>
    </xf>
    <xf numFmtId="0" fontId="39" fillId="26" borderId="0" xfId="0" applyFont="1" applyFill="1" applyBorder="1"/>
    <xf numFmtId="0" fontId="39" fillId="26" borderId="2" xfId="0" applyFont="1" applyFill="1" applyBorder="1"/>
    <xf numFmtId="0" fontId="33" fillId="26" borderId="1" xfId="0" applyFont="1" applyFill="1" applyBorder="1" applyAlignment="1" applyProtection="1">
      <alignment horizontal="center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2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 applyProtection="1">
      <alignment horizontal="left" vertical="center" wrapText="1"/>
    </xf>
    <xf numFmtId="0" fontId="37" fillId="26" borderId="14" xfId="0" applyFont="1" applyFill="1" applyBorder="1" applyAlignment="1">
      <alignment horizontal="left" vertical="center" wrapText="1"/>
    </xf>
    <xf numFmtId="0" fontId="37" fillId="26" borderId="15" xfId="0" applyFont="1" applyFill="1" applyBorder="1" applyAlignment="1">
      <alignment horizontal="left" vertical="center" wrapText="1"/>
    </xf>
    <xf numFmtId="0" fontId="37" fillId="26" borderId="1" xfId="0" applyFont="1" applyFill="1" applyBorder="1" applyAlignment="1">
      <alignment horizontal="left" vertical="center" wrapText="1"/>
    </xf>
    <xf numFmtId="0" fontId="37" fillId="26" borderId="0" xfId="0" applyFont="1" applyFill="1" applyBorder="1" applyAlignment="1">
      <alignment horizontal="left" vertical="center" wrapText="1"/>
    </xf>
    <xf numFmtId="0" fontId="37" fillId="26" borderId="2" xfId="0" applyFont="1" applyFill="1" applyBorder="1" applyAlignment="1">
      <alignment horizontal="left" vertical="center" wrapText="1"/>
    </xf>
    <xf numFmtId="0" fontId="37" fillId="26" borderId="16" xfId="0" applyFont="1" applyFill="1" applyBorder="1" applyAlignment="1">
      <alignment horizontal="left" vertical="center" wrapText="1"/>
    </xf>
    <xf numFmtId="0" fontId="37" fillId="26" borderId="17" xfId="0" applyFont="1" applyFill="1" applyBorder="1" applyAlignment="1">
      <alignment horizontal="left" vertical="center" wrapText="1"/>
    </xf>
    <xf numFmtId="0" fontId="37" fillId="26" borderId="18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/>
    </xf>
    <xf numFmtId="0" fontId="38" fillId="20" borderId="13" xfId="0" applyFont="1" applyFill="1" applyBorder="1" applyAlignment="1">
      <alignment horizontal="left" vertical="center"/>
    </xf>
    <xf numFmtId="0" fontId="38" fillId="20" borderId="14" xfId="0" applyFont="1" applyFill="1" applyBorder="1" applyAlignment="1">
      <alignment horizontal="left" vertical="center"/>
    </xf>
    <xf numFmtId="0" fontId="38" fillId="20" borderId="15" xfId="0" applyFont="1" applyFill="1" applyBorder="1" applyAlignment="1">
      <alignment horizontal="left" vertical="center"/>
    </xf>
    <xf numFmtId="0" fontId="38" fillId="20" borderId="16" xfId="0" applyFont="1" applyFill="1" applyBorder="1" applyAlignment="1">
      <alignment horizontal="left" vertical="center"/>
    </xf>
    <xf numFmtId="0" fontId="38" fillId="20" borderId="17" xfId="0" applyFont="1" applyFill="1" applyBorder="1" applyAlignment="1">
      <alignment horizontal="left" vertical="center"/>
    </xf>
    <xf numFmtId="0" fontId="38" fillId="20" borderId="18" xfId="0" applyFont="1" applyFill="1" applyBorder="1" applyAlignment="1">
      <alignment horizontal="left" vertical="center"/>
    </xf>
    <xf numFmtId="0" fontId="44" fillId="19" borderId="11" xfId="0" applyFont="1" applyFill="1" applyBorder="1" applyAlignment="1" applyProtection="1">
      <alignment vertical="top"/>
    </xf>
    <xf numFmtId="0" fontId="43" fillId="19" borderId="22" xfId="0" applyFont="1" applyFill="1" applyBorder="1" applyAlignment="1" applyProtection="1">
      <alignment horizontal="left" vertical="center"/>
    </xf>
    <xf numFmtId="0" fontId="48" fillId="19" borderId="3" xfId="0" applyFont="1" applyFill="1" applyBorder="1" applyAlignment="1">
      <alignment horizontal="left" vertical="center"/>
    </xf>
    <xf numFmtId="0" fontId="46" fillId="25" borderId="4" xfId="0" applyFont="1" applyFill="1" applyBorder="1" applyAlignment="1">
      <alignment horizontal="left" vertical="center"/>
    </xf>
    <xf numFmtId="0" fontId="0" fillId="10" borderId="14" xfId="0" applyFont="1" applyFill="1" applyBorder="1" applyAlignment="1" applyProtection="1"/>
    <xf numFmtId="0" fontId="0" fillId="10" borderId="0" xfId="0" applyFont="1" applyFill="1" applyBorder="1" applyAlignment="1" applyProtection="1"/>
    <xf numFmtId="0" fontId="32" fillId="20" borderId="13" xfId="0" applyFont="1" applyFill="1" applyBorder="1" applyAlignment="1">
      <alignment horizontal="left" vertical="center"/>
    </xf>
    <xf numFmtId="0" fontId="32" fillId="20" borderId="14" xfId="0" applyFont="1" applyFill="1" applyBorder="1" applyAlignment="1">
      <alignment horizontal="left" vertical="center"/>
    </xf>
    <xf numFmtId="0" fontId="32" fillId="20" borderId="15" xfId="0" applyFont="1" applyFill="1" applyBorder="1" applyAlignment="1">
      <alignment horizontal="left" vertical="center"/>
    </xf>
    <xf numFmtId="0" fontId="32" fillId="20" borderId="16" xfId="0" applyFont="1" applyFill="1" applyBorder="1" applyAlignment="1">
      <alignment horizontal="left" vertical="center"/>
    </xf>
    <xf numFmtId="0" fontId="32" fillId="20" borderId="17" xfId="0" applyFont="1" applyFill="1" applyBorder="1" applyAlignment="1">
      <alignment horizontal="left" vertical="center"/>
    </xf>
    <xf numFmtId="0" fontId="32" fillId="20" borderId="18" xfId="0" applyFont="1" applyFill="1" applyBorder="1" applyAlignment="1">
      <alignment horizontal="left" vertical="center"/>
    </xf>
    <xf numFmtId="165" fontId="47" fillId="19" borderId="11" xfId="0" applyNumberFormat="1" applyFont="1" applyFill="1" applyBorder="1" applyAlignment="1" applyProtection="1">
      <alignment horizontal="center" vertical="center"/>
    </xf>
    <xf numFmtId="165" fontId="47" fillId="0" borderId="11" xfId="0" applyNumberFormat="1" applyFont="1" applyFill="1" applyBorder="1" applyAlignment="1">
      <alignment horizontal="center" vertical="center"/>
    </xf>
    <xf numFmtId="165" fontId="47" fillId="0" borderId="1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8" borderId="2" xfId="0" applyFill="1" applyBorder="1" applyAlignment="1">
      <alignment horizontal="left" vertical="center"/>
    </xf>
    <xf numFmtId="0" fontId="26" fillId="21" borderId="14" xfId="0" applyFont="1" applyFill="1" applyBorder="1" applyAlignment="1">
      <alignment horizontal="left" vertical="center"/>
    </xf>
    <xf numFmtId="0" fontId="26" fillId="13" borderId="16" xfId="0" applyFont="1" applyFill="1" applyBorder="1" applyAlignment="1">
      <alignment horizontal="left" vertical="center"/>
    </xf>
    <xf numFmtId="0" fontId="26" fillId="13" borderId="1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8" fillId="19" borderId="3" xfId="0" applyFont="1" applyFill="1" applyBorder="1" applyAlignment="1" applyProtection="1">
      <alignment horizontal="left" vertical="center"/>
    </xf>
    <xf numFmtId="0" fontId="48" fillId="19" borderId="22" xfId="0" applyFont="1" applyFill="1" applyBorder="1" applyAlignment="1" applyProtection="1">
      <alignment horizontal="left" vertical="center"/>
    </xf>
    <xf numFmtId="0" fontId="46" fillId="19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6" fillId="15" borderId="6" xfId="0" applyFont="1" applyFill="1" applyBorder="1" applyAlignment="1">
      <alignment horizontal="center" wrapText="1"/>
    </xf>
    <xf numFmtId="0" fontId="16" fillId="15" borderId="7" xfId="0" applyFont="1" applyFill="1" applyBorder="1" applyAlignment="1">
      <alignment horizontal="center" wrapText="1"/>
    </xf>
    <xf numFmtId="0" fontId="16" fillId="15" borderId="8" xfId="0" applyFont="1" applyFill="1" applyBorder="1" applyAlignment="1">
      <alignment horizontal="center" wrapText="1"/>
    </xf>
    <xf numFmtId="0" fontId="28" fillId="8" borderId="9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8" fillId="27" borderId="9" xfId="0" applyFont="1" applyFill="1" applyBorder="1" applyAlignment="1"/>
    <xf numFmtId="0" fontId="16" fillId="27" borderId="0" xfId="0" applyFont="1" applyFill="1" applyBorder="1" applyAlignment="1"/>
    <xf numFmtId="0" fontId="0" fillId="0" borderId="0" xfId="0" applyFont="1" applyFill="1" applyAlignment="1"/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28" fillId="8" borderId="13" xfId="0" applyFont="1" applyFill="1" applyBorder="1" applyAlignment="1"/>
    <xf numFmtId="0" fontId="16" fillId="8" borderId="14" xfId="0" applyFont="1" applyFill="1" applyBorder="1" applyAlignment="1"/>
    <xf numFmtId="0" fontId="16" fillId="0" borderId="15" xfId="0" applyFont="1" applyBorder="1" applyAlignment="1"/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18" borderId="1" xfId="0" applyFont="1" applyFill="1" applyBorder="1" applyAlignment="1">
      <alignment horizontal="center"/>
    </xf>
    <xf numFmtId="0" fontId="35" fillId="18" borderId="0" xfId="0" applyFont="1" applyFill="1" applyBorder="1" applyAlignment="1">
      <alignment horizontal="center"/>
    </xf>
    <xf numFmtId="0" fontId="35" fillId="18" borderId="2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9900"/>
      <color rgb="FFCCFFCC"/>
      <color rgb="FFCCFF99"/>
      <color rgb="FFCCFFFF"/>
      <color rgb="FF99FFCC"/>
      <color rgb="FF66FF99"/>
      <color rgb="FF0066CC"/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microsoft.com/office/2006/relationships/vbaProject" Target="vbaProject.bin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0950532254421"/>
          <c:y val="4.9637861150569125E-2"/>
          <c:w val="0.80163084799026818"/>
          <c:h val="0.7333417117542107"/>
        </c:manualLayout>
      </c:layout>
      <c:scatterChart>
        <c:scatterStyle val="lineMarker"/>
        <c:varyColors val="0"/>
        <c:ser>
          <c:idx val="9"/>
          <c:order val="0"/>
          <c:tx>
            <c:v>Amortisationszeit = f (IKD)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'Berechnung Grafik_Dynamisch'!$Q$37:$AA$37</c:f>
              <c:numCache>
                <c:formatCode>0</c:formatCode>
                <c:ptCount val="11"/>
                <c:pt idx="0">
                  <c:v>0</c:v>
                </c:pt>
                <c:pt idx="1">
                  <c:v>11.863111079989181</c:v>
                </c:pt>
                <c:pt idx="2">
                  <c:v>30.291911053731639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'Berechnung Grafik_Dynamisch'!$Q$2:$AA$2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200000</c:v>
                </c:pt>
                <c:pt idx="2">
                  <c:v>400000</c:v>
                </c:pt>
                <c:pt idx="3">
                  <c:v>600000</c:v>
                </c:pt>
                <c:pt idx="4">
                  <c:v>800000</c:v>
                </c:pt>
                <c:pt idx="5">
                  <c:v>1000000</c:v>
                </c:pt>
                <c:pt idx="6">
                  <c:v>1200000</c:v>
                </c:pt>
                <c:pt idx="7">
                  <c:v>1400000</c:v>
                </c:pt>
                <c:pt idx="8">
                  <c:v>1600000</c:v>
                </c:pt>
                <c:pt idx="9">
                  <c:v>1800000</c:v>
                </c:pt>
                <c:pt idx="10">
                  <c:v>2000000</c:v>
                </c:pt>
              </c:numCache>
            </c:numRef>
          </c:yVal>
          <c:smooth val="0"/>
        </c:ser>
        <c:ser>
          <c:idx val="10"/>
          <c:order val="1"/>
          <c:tx>
            <c:v>ERGEBNIS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marker>
              <c:symbol val="squar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xVal>
            <c:numRef>
              <c:f>'Berechnung Grafik_Dynamisch'!$Q$30:$Q$32</c:f>
              <c:numCache>
                <c:formatCode>0.0</c:formatCode>
                <c:ptCount val="3"/>
                <c:pt idx="0">
                  <c:v>11.863111079989181</c:v>
                </c:pt>
                <c:pt idx="1">
                  <c:v>11.863111079989181</c:v>
                </c:pt>
                <c:pt idx="2" formatCode="General">
                  <c:v>0</c:v>
                </c:pt>
              </c:numCache>
            </c:numRef>
          </c:xVal>
          <c:yVal>
            <c:numRef>
              <c:f>'Berechnung Grafik_Dynamisch'!$C$30:$C$32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1664"/>
        <c:axId val="155363584"/>
      </c:scatterChart>
      <c:valAx>
        <c:axId val="15536166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Armortisationszeit     [Jahre]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2007152423817301"/>
              <c:y val="0.845233380127577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5363584"/>
        <c:crosses val="autoZero"/>
        <c:crossBetween val="midCat"/>
        <c:majorUnit val="1"/>
      </c:valAx>
      <c:valAx>
        <c:axId val="155363584"/>
        <c:scaling>
          <c:orientation val="minMax"/>
          <c:max val="100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+mn-lt"/>
                  </a:rPr>
                  <a:t>Investitionskostendifferenz       [Euro]</a:t>
                </a:r>
                <a:endParaRPr lang="de-DE" sz="12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7604657516123128E-2"/>
              <c:y val="0.24000204444061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5361664"/>
        <c:crosses val="autoZero"/>
        <c:crossBetween val="midCat"/>
        <c:majorUnit val="100000"/>
        <c:minorUnit val="10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980653387619236E-2"/>
          <c:y val="0.89016993809412115"/>
          <c:w val="0.93599157973502833"/>
          <c:h val="9.51870419320748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3307921306216"/>
          <c:y val="4.9637861150569125E-2"/>
          <c:w val="0.82890724699694751"/>
          <c:h val="0.7333417117542107"/>
        </c:manualLayout>
      </c:layout>
      <c:scatterChart>
        <c:scatterStyle val="lineMarker"/>
        <c:varyColors val="0"/>
        <c:ser>
          <c:idx val="0"/>
          <c:order val="0"/>
          <c:tx>
            <c:v>200.000 €</c:v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'Berechnung Grafik_Dynamisch'!$R$4:$R$23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45.500014160168888</c:v>
                </c:pt>
                <c:pt idx="3">
                  <c:v>27.36035389364168</c:v>
                </c:pt>
                <c:pt idx="4">
                  <c:v>19.837878222110046</c:v>
                </c:pt>
                <c:pt idx="5">
                  <c:v>15.616055620442319</c:v>
                </c:pt>
                <c:pt idx="6">
                  <c:v>12.893581355757068</c:v>
                </c:pt>
                <c:pt idx="7">
                  <c:v>10.98649922397804</c:v>
                </c:pt>
                <c:pt idx="8">
                  <c:v>9.5741415517282675</c:v>
                </c:pt>
                <c:pt idx="9">
                  <c:v>8.4852295343711823</c:v>
                </c:pt>
                <c:pt idx="10">
                  <c:v>7.6196550903512064</c:v>
                </c:pt>
                <c:pt idx="11">
                  <c:v>6.9148845596751061</c:v>
                </c:pt>
                <c:pt idx="12">
                  <c:v>6.3297976056152461</c:v>
                </c:pt>
                <c:pt idx="13">
                  <c:v>5.8362242771587454</c:v>
                </c:pt>
                <c:pt idx="14">
                  <c:v>5.414209162938846</c:v>
                </c:pt>
                <c:pt idx="15">
                  <c:v>5.0492155507664558</c:v>
                </c:pt>
                <c:pt idx="16">
                  <c:v>4.7304003666806684</c:v>
                </c:pt>
                <c:pt idx="17">
                  <c:v>4.4495095415103005</c:v>
                </c:pt>
                <c:pt idx="18">
                  <c:v>4.2001478968675618</c:v>
                </c:pt>
                <c:pt idx="19">
                  <c:v>3.9772831774713149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1"/>
          <c:order val="1"/>
          <c:tx>
            <c:v>400.000 €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'Berechnung Grafik_Dynamisch'!$S$4:$S$23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45.500014160168888</c:v>
                </c:pt>
                <c:pt idx="6">
                  <c:v>33.986274614381003</c:v>
                </c:pt>
                <c:pt idx="7">
                  <c:v>27.36035389364168</c:v>
                </c:pt>
                <c:pt idx="8">
                  <c:v>22.976799945977604</c:v>
                </c:pt>
                <c:pt idx="9">
                  <c:v>19.837878222110046</c:v>
                </c:pt>
                <c:pt idx="10">
                  <c:v>17.470041829545764</c:v>
                </c:pt>
                <c:pt idx="11">
                  <c:v>15.616055620442319</c:v>
                </c:pt>
                <c:pt idx="12">
                  <c:v>14.122947599613711</c:v>
                </c:pt>
                <c:pt idx="13">
                  <c:v>12.893581355757068</c:v>
                </c:pt>
                <c:pt idx="14">
                  <c:v>11.863111079989181</c:v>
                </c:pt>
                <c:pt idx="15">
                  <c:v>10.98649922397804</c:v>
                </c:pt>
                <c:pt idx="16">
                  <c:v>10.231442180110808</c:v>
                </c:pt>
                <c:pt idx="17">
                  <c:v>9.5741415517282675</c:v>
                </c:pt>
                <c:pt idx="18">
                  <c:v>8.9966636609327235</c:v>
                </c:pt>
                <c:pt idx="19">
                  <c:v>8.4852295343711823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2"/>
          <c:order val="2"/>
          <c:tx>
            <c:v>600.000 €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'Berechnung Grafik_Dynamisch'!$T$4:$T$23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45.500014160168796</c:v>
                </c:pt>
                <c:pt idx="9">
                  <c:v>37.048493986814485</c:v>
                </c:pt>
                <c:pt idx="10">
                  <c:v>31.424221888085867</c:v>
                </c:pt>
                <c:pt idx="11">
                  <c:v>27.36035389364168</c:v>
                </c:pt>
                <c:pt idx="12">
                  <c:v>24.26611713289233</c:v>
                </c:pt>
                <c:pt idx="13">
                  <c:v>21.822037404608796</c:v>
                </c:pt>
                <c:pt idx="14">
                  <c:v>19.837878222110067</c:v>
                </c:pt>
                <c:pt idx="15">
                  <c:v>18.192345914019757</c:v>
                </c:pt>
                <c:pt idx="16">
                  <c:v>16.804030967554187</c:v>
                </c:pt>
                <c:pt idx="17">
                  <c:v>15.6160556204423</c:v>
                </c:pt>
                <c:pt idx="18">
                  <c:v>14.587375191785666</c:v>
                </c:pt>
                <c:pt idx="19">
                  <c:v>13.687569550783936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3"/>
          <c:order val="3"/>
          <c:tx>
            <c:v>800.000 €</c:v>
          </c:tx>
          <c:spPr>
            <a:ln w="127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'Berechnung Grafik_Dynamisch'!$U$4:$U$23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45.500014160168888</c:v>
                </c:pt>
                <c:pt idx="12">
                  <c:v>38.819886090077929</c:v>
                </c:pt>
                <c:pt idx="13">
                  <c:v>33.986274614381003</c:v>
                </c:pt>
                <c:pt idx="14">
                  <c:v>30.291911053731639</c:v>
                </c:pt>
                <c:pt idx="15">
                  <c:v>27.36035389364168</c:v>
                </c:pt>
                <c:pt idx="16">
                  <c:v>24.969124354625457</c:v>
                </c:pt>
                <c:pt idx="17">
                  <c:v>22.976799945977604</c:v>
                </c:pt>
                <c:pt idx="18">
                  <c:v>21.288503944861869</c:v>
                </c:pt>
                <c:pt idx="19">
                  <c:v>19.837878222110046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4"/>
          <c:order val="4"/>
          <c:tx>
            <c:v>1.000.000 €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'Berechnung Grafik_Dynamisch'!$V$4:$V$23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45.500014160168867</c:v>
                </c:pt>
                <c:pt idx="15">
                  <c:v>39.976035473185597</c:v>
                </c:pt>
                <c:pt idx="16">
                  <c:v>35.7538435964344</c:v>
                </c:pt>
                <c:pt idx="17">
                  <c:v>32.397653966142691</c:v>
                </c:pt>
                <c:pt idx="18">
                  <c:v>29.653277745447117</c:v>
                </c:pt>
                <c:pt idx="19">
                  <c:v>27.360353893641648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5"/>
          <c:order val="5"/>
          <c:tx>
            <c:v>1.200.000 €</c:v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'Berechnung Grafik_Dynamisch'!$W$4:$W$23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45.500014160168796</c:v>
                </c:pt>
                <c:pt idx="18">
                  <c:v>40.790482502601066</c:v>
                </c:pt>
                <c:pt idx="19">
                  <c:v>37.048493986814485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6"/>
          <c:order val="6"/>
          <c:tx>
            <c:v>1.400.000 €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'Berechnung Grafik_Dynamisch'!$X$4:$X$23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7"/>
          <c:order val="7"/>
          <c:tx>
            <c:v>1.600.000 €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'Berechnung Grafik_Dynamisch'!$Y$4:$Y$23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8"/>
          <c:order val="8"/>
          <c:tx>
            <c:v>1.800.000 €</c:v>
          </c:tx>
          <c:spPr>
            <a:ln w="127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'Berechnung Grafik_Dynamisch'!$Z$4:$Z$23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9"/>
          <c:order val="9"/>
          <c:tx>
            <c:v>2.000.000 €</c:v>
          </c:tx>
          <c:spPr>
            <a:ln w="127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'Berechnung Grafik_Dynamisch'!$AA$4:$AA$23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10"/>
          <c:order val="10"/>
          <c:tx>
            <c:v>ERGEBNIS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marker>
              <c:symbol val="squar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xVal>
            <c:numRef>
              <c:f>'Berechnung Grafik_Dynamisch'!$Q$30:$Q$32</c:f>
              <c:numCache>
                <c:formatCode>0.0</c:formatCode>
                <c:ptCount val="3"/>
                <c:pt idx="0">
                  <c:v>11.863111079989181</c:v>
                </c:pt>
                <c:pt idx="1">
                  <c:v>11.863111079989181</c:v>
                </c:pt>
                <c:pt idx="2" formatCode="General">
                  <c:v>0</c:v>
                </c:pt>
              </c:numCache>
            </c:numRef>
          </c:xVal>
          <c:yVal>
            <c:numRef>
              <c:f>'Berechnung Grafik_Dynamisch'!$P$30:$P$32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15000</c:v>
                </c:pt>
                <c:pt idx="2">
                  <c:v>15000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24928"/>
        <c:axId val="160126848"/>
      </c:scatterChart>
      <c:valAx>
        <c:axId val="160124928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Armortisationszeit     [Jahre]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2825443659896684"/>
              <c:y val="0.838971869877599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0126848"/>
        <c:crosses val="autoZero"/>
        <c:crossBetween val="midCat"/>
        <c:majorUnit val="1"/>
      </c:valAx>
      <c:valAx>
        <c:axId val="160126848"/>
        <c:scaling>
          <c:orientation val="minMax"/>
          <c:max val="4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+mn-lt"/>
                  </a:rPr>
                  <a:t>Mittlere  CSB-Belastung       [EW_CSB120]</a:t>
                </a:r>
                <a:endParaRPr lang="de-DE" sz="12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0785540194616491E-2"/>
              <c:y val="0.237914814190128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0124928"/>
        <c:crosses val="autoZero"/>
        <c:crossBetween val="midCat"/>
        <c:majorUnit val="5000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980653387619236E-2"/>
          <c:y val="0.89016993809412115"/>
          <c:w val="0.93599157973502833"/>
          <c:h val="9.51870419320748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29776258766197E-2"/>
          <c:y val="4.6794920619293932E-2"/>
          <c:w val="0.88600700756985262"/>
          <c:h val="0.77531150769960666"/>
        </c:manualLayout>
      </c:layout>
      <c:scatterChart>
        <c:scatterStyle val="lineMarker"/>
        <c:varyColors val="0"/>
        <c:ser>
          <c:idx val="0"/>
          <c:order val="0"/>
          <c:tx>
            <c:v>Aufsummierte Kosten Aerobe Stabilisierung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'Berechnung Grafik Dynamisch  2'!$N$5:$N$37</c:f>
              <c:numCache>
                <c:formatCode>#,##0</c:formatCode>
                <c:ptCount val="33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 formatCode="#,##0.0">
                  <c:v>12.5</c:v>
                </c:pt>
                <c:pt idx="14" formatCode="#,##0.0">
                  <c:v>12.5</c:v>
                </c:pt>
                <c:pt idx="15">
                  <c:v>13</c:v>
                </c:pt>
                <c:pt idx="16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'Berechnung Grafik Dynamisch  2'!$O$5:$O$37</c:f>
              <c:numCache>
                <c:formatCode>0.00</c:formatCode>
                <c:ptCount val="33"/>
                <c:pt idx="0">
                  <c:v>0.6</c:v>
                </c:pt>
                <c:pt idx="1">
                  <c:v>0.70523375597552818</c:v>
                </c:pt>
                <c:pt idx="2">
                  <c:v>0.80740245109740016</c:v>
                </c:pt>
                <c:pt idx="3">
                  <c:v>0.90659535898271271</c:v>
                </c:pt>
                <c:pt idx="4">
                  <c:v>1.0028991530461231</c:v>
                </c:pt>
                <c:pt idx="5">
                  <c:v>1.0963979822338998</c:v>
                </c:pt>
                <c:pt idx="6">
                  <c:v>1.1871735445521299</c:v>
                </c:pt>
                <c:pt idx="7">
                  <c:v>1.2753051584533242</c:v>
                </c:pt>
                <c:pt idx="8">
                  <c:v>1.360869832143804</c:v>
                </c:pt>
                <c:pt idx="9">
                  <c:v>1.4439423308724253</c:v>
                </c:pt>
                <c:pt idx="10">
                  <c:v>1.5245952422594362</c:v>
                </c:pt>
                <c:pt idx="11">
                  <c:v>1.6028990397225538</c:v>
                </c:pt>
                <c:pt idx="12">
                  <c:v>1.6789221440556774</c:v>
                </c:pt>
                <c:pt idx="13">
                  <c:v>1.7163760393138601</c:v>
                </c:pt>
                <c:pt idx="14">
                  <c:v>1.8822376707705402</c:v>
                </c:pt>
                <c:pt idx="15">
                  <c:v>1.9191420903497263</c:v>
                </c:pt>
                <c:pt idx="16">
                  <c:v>1.9908011574937774</c:v>
                </c:pt>
                <c:pt idx="17">
                  <c:v>2.0603730673423706</c:v>
                </c:pt>
                <c:pt idx="18">
                  <c:v>2.1279186108846937</c:v>
                </c:pt>
                <c:pt idx="19">
                  <c:v>2.1934968084986002</c:v>
                </c:pt>
                <c:pt idx="20">
                  <c:v>2.2571649615218101</c:v>
                </c:pt>
                <c:pt idx="21">
                  <c:v>2.3189787023210426</c:v>
                </c:pt>
                <c:pt idx="22">
                  <c:v>2.378992042902822</c:v>
                </c:pt>
                <c:pt idx="23">
                  <c:v>2.4372574221084333</c:v>
                </c:pt>
                <c:pt idx="24">
                  <c:v>2.4938257514342692</c:v>
                </c:pt>
                <c:pt idx="25">
                  <c:v>2.5487464595176057</c:v>
                </c:pt>
                <c:pt idx="26">
                  <c:v>2.60206753532667</c:v>
                </c:pt>
                <c:pt idx="27">
                  <c:v>2.6538355700927516</c:v>
                </c:pt>
                <c:pt idx="28">
                  <c:v>2.7040957980209863</c:v>
                </c:pt>
                <c:pt idx="29">
                  <c:v>2.7528921358153888</c:v>
                </c:pt>
                <c:pt idx="30">
                  <c:v>2.8002672210526733</c:v>
                </c:pt>
                <c:pt idx="31">
                  <c:v>2.8462624494383855</c:v>
                </c:pt>
                <c:pt idx="32">
                  <c:v>2.8909180109779129</c:v>
                </c:pt>
              </c:numCache>
            </c:numRef>
          </c:yVal>
          <c:smooth val="0"/>
        </c:ser>
        <c:ser>
          <c:idx val="1"/>
          <c:order val="1"/>
          <c:tx>
            <c:v>Aufsummierte Kosten Anaerobe Stabilisierung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'Berechnung Grafik Dynamisch  2'!$N$5:$N$37</c:f>
              <c:numCache>
                <c:formatCode>#,##0</c:formatCode>
                <c:ptCount val="33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 formatCode="#,##0.0">
                  <c:v>12.5</c:v>
                </c:pt>
                <c:pt idx="14" formatCode="#,##0.0">
                  <c:v>12.5</c:v>
                </c:pt>
                <c:pt idx="15">
                  <c:v>13</c:v>
                </c:pt>
                <c:pt idx="16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'Berechnung Grafik Dynamisch  2'!$P$5:$P$37</c:f>
              <c:numCache>
                <c:formatCode>#,##0.00</c:formatCode>
                <c:ptCount val="33"/>
                <c:pt idx="0">
                  <c:v>0.8</c:v>
                </c:pt>
                <c:pt idx="1">
                  <c:v>0.88553900415952402</c:v>
                </c:pt>
                <c:pt idx="2">
                  <c:v>0.96858658101343087</c:v>
                </c:pt>
                <c:pt idx="3">
                  <c:v>1.0492152964055734</c:v>
                </c:pt>
                <c:pt idx="4">
                  <c:v>1.127495602611537</c:v>
                </c:pt>
                <c:pt idx="5">
                  <c:v>1.2034958998988803</c:v>
                </c:pt>
                <c:pt idx="6">
                  <c:v>1.2772825962943593</c:v>
                </c:pt>
                <c:pt idx="7">
                  <c:v>1.3489201656103584</c:v>
                </c:pt>
                <c:pt idx="8">
                  <c:v>1.418471203781231</c:v>
                </c:pt>
                <c:pt idx="9">
                  <c:v>1.4859964835587776</c:v>
                </c:pt>
                <c:pt idx="10">
                  <c:v>1.5515550076146478</c:v>
                </c:pt>
                <c:pt idx="11">
                  <c:v>1.6152040600960753</c:v>
                </c:pt>
                <c:pt idx="12">
                  <c:v>1.6769992566799854</c:v>
                </c:pt>
                <c:pt idx="13">
                  <c:v>1.7074435649020079</c:v>
                </c:pt>
                <c:pt idx="14">
                  <c:v>1.9285924068442479</c:v>
                </c:pt>
                <c:pt idx="15">
                  <c:v>1.9585900750888645</c:v>
                </c:pt>
                <c:pt idx="16">
                  <c:v>2.0168379745929745</c:v>
                </c:pt>
                <c:pt idx="17">
                  <c:v>2.0733893333348288</c:v>
                </c:pt>
                <c:pt idx="18">
                  <c:v>2.128293565123037</c:v>
                </c:pt>
                <c:pt idx="19">
                  <c:v>2.181598644529064</c:v>
                </c:pt>
                <c:pt idx="20">
                  <c:v>2.2333511488067606</c:v>
                </c:pt>
                <c:pt idx="21">
                  <c:v>2.2835962985909317</c:v>
                </c:pt>
                <c:pt idx="22">
                  <c:v>2.3323779974105152</c:v>
                </c:pt>
                <c:pt idx="23">
                  <c:v>2.3797388700508879</c:v>
                </c:pt>
                <c:pt idx="24">
                  <c:v>2.4257202997988223</c:v>
                </c:pt>
                <c:pt idx="25">
                  <c:v>2.4703624646026423</c:v>
                </c:pt>
                <c:pt idx="26">
                  <c:v>2.5137043721791663</c:v>
                </c:pt>
                <c:pt idx="27">
                  <c:v>2.5557838940981217</c:v>
                </c:pt>
                <c:pt idx="28">
                  <c:v>2.5966377988738065</c:v>
                </c:pt>
                <c:pt idx="29">
                  <c:v>2.6363017840929182</c:v>
                </c:pt>
                <c:pt idx="30">
                  <c:v>2.6748105076066184</c:v>
                </c:pt>
                <c:pt idx="31">
                  <c:v>2.7121976178140947</c:v>
                </c:pt>
                <c:pt idx="32">
                  <c:v>2.7484957830640715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36576"/>
        <c:axId val="160159232"/>
      </c:scatterChart>
      <c:valAx>
        <c:axId val="160136576"/>
        <c:scaling>
          <c:orientation val="minMax"/>
          <c:max val="25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aseline="0"/>
                  <a:t>Zeit      [Jahre]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862168398752299"/>
              <c:y val="0.881428665676564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0159232"/>
        <c:crosses val="autoZero"/>
        <c:crossBetween val="midCat"/>
        <c:majorUnit val="1"/>
      </c:valAx>
      <c:valAx>
        <c:axId val="160159232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Aufsummierte   Kosten    [Mio. Euro]</a:t>
                </a:r>
              </a:p>
            </c:rich>
          </c:tx>
          <c:layout>
            <c:manualLayout>
              <c:xMode val="edge"/>
              <c:yMode val="edge"/>
              <c:x val="1.7484263464864164E-2"/>
              <c:y val="0.302654448423355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60136576"/>
        <c:crosses val="autoZero"/>
        <c:crossBetween val="midCat"/>
        <c:majorUnit val="1"/>
        <c:min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7634015204211889E-2"/>
          <c:y val="0.92712002014244055"/>
          <c:w val="0.86882814037071965"/>
          <c:h val="6.6543891794915627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mit VK</c:v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2256849214073332"/>
                  <c:y val="-4.1884157684172675E-2"/>
                </c:manualLayout>
              </c:layout>
              <c:numFmt formatCode="General" sourceLinked="0"/>
            </c:trendlineLbl>
          </c:trendline>
          <c:xVal>
            <c:numRef>
              <c:f>' t_TS --&gt; OVC'!$A$11:$A$17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 t_TS --&gt; OVC'!$B$11:$B$17</c:f>
              <c:numCache>
                <c:formatCode>General</c:formatCode>
                <c:ptCount val="7"/>
                <c:pt idx="0">
                  <c:v>53</c:v>
                </c:pt>
                <c:pt idx="1">
                  <c:v>60</c:v>
                </c:pt>
                <c:pt idx="2">
                  <c:v>64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</c:numCache>
            </c:numRef>
          </c:yVal>
          <c:smooth val="0"/>
        </c:ser>
        <c:ser>
          <c:idx val="1"/>
          <c:order val="1"/>
          <c:tx>
            <c:v>ohne VK</c:v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2.0321301129493652E-2"/>
                  <c:y val="0.18403282114007594"/>
                </c:manualLayout>
              </c:layout>
              <c:numFmt formatCode="General" sourceLinked="0"/>
            </c:trendlineLbl>
          </c:trendline>
          <c:xVal>
            <c:numRef>
              <c:f>' t_TS --&gt; OVC'!$A$11:$A$17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 t_TS --&gt; OVC'!$C$11:$C$17</c:f>
              <c:numCache>
                <c:formatCode>General</c:formatCode>
                <c:ptCount val="7"/>
                <c:pt idx="0">
                  <c:v>47</c:v>
                </c:pt>
                <c:pt idx="1">
                  <c:v>54</c:v>
                </c:pt>
                <c:pt idx="2">
                  <c:v>59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47968"/>
        <c:axId val="165745792"/>
      </c:scatterChart>
      <c:valAx>
        <c:axId val="164547968"/>
        <c:scaling>
          <c:orientation val="minMax"/>
          <c:max val="60"/>
        </c:scaling>
        <c:delete val="0"/>
        <c:axPos val="b"/>
        <c:numFmt formatCode="General" sourceLinked="1"/>
        <c:majorTickMark val="out"/>
        <c:minorTickMark val="none"/>
        <c:tickLblPos val="nextTo"/>
        <c:crossAx val="165745792"/>
        <c:crosses val="autoZero"/>
        <c:crossBetween val="midCat"/>
      </c:valAx>
      <c:valAx>
        <c:axId val="16574579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547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zoomScale="85" workbookViewId="0"/>
  </sheetViews>
  <pageMargins left="0.7" right="0.7" top="0.75" bottom="0.75" header="0.3" footer="0.3"/>
  <pageSetup paperSize="9" orientation="landscape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8"/>
  <sheetViews>
    <sheetView zoomScale="85" workbookViewId="0"/>
  </sheetViews>
  <pageMargins left="0.7" right="0.7" top="0.75" bottom="0.75" header="0.3" footer="0.3"/>
  <pageSetup paperSize="9" orientation="landscape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2"/>
  <sheetViews>
    <sheetView zoomScale="8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1520867</xdr:colOff>
      <xdr:row>0</xdr:row>
      <xdr:rowOff>424503</xdr:rowOff>
    </xdr:from>
    <xdr:to>
      <xdr:col>1</xdr:col>
      <xdr:colOff>1819868</xdr:colOff>
      <xdr:row>2</xdr:row>
      <xdr:rowOff>289609</xdr:rowOff>
    </xdr:to>
    <xdr:sp macro="" textlink="">
      <xdr:nvSpPr>
        <xdr:cNvPr id="4" name="Rechteck 3"/>
        <xdr:cNvSpPr/>
      </xdr:nvSpPr>
      <xdr:spPr>
        <a:xfrm>
          <a:off x="1520867" y="424503"/>
          <a:ext cx="4659844" cy="874986"/>
        </a:xfrm>
        <a:prstGeom prst="rect">
          <a:avLst/>
        </a:prstGeom>
        <a:solidFill>
          <a:srgbClr val="CCFFCC"/>
        </a:solidFill>
      </xdr:spPr>
      <xdr:txBody>
        <a:bodyPr wrap="square"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800">
              <a:effectLst/>
              <a:latin typeface="Times New Roman" pitchFamily="18" charset="0"/>
              <a:cs typeface="Times New Roman" pitchFamily="18" charset="0"/>
            </a:rPr>
            <a:t>Amt der NÖ Landesregierung                                                                                                                                                                                                                                                             Gruppe Wasser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r>
            <a:rPr lang="de-DE" sz="1800">
              <a:effectLst/>
              <a:latin typeface="Times New Roman" pitchFamily="18" charset="0"/>
              <a:cs typeface="Times New Roman" pitchFamily="18" charset="0"/>
            </a:rPr>
            <a:t>3109 St. Pölten, Landhausplatz 1, Haus 2</a:t>
          </a:r>
        </a:p>
      </xdr:txBody>
    </xdr:sp>
    <xdr:clientData/>
  </xdr:twoCellAnchor>
  <xdr:twoCellAnchor editAs="oneCell">
    <xdr:from>
      <xdr:col>0</xdr:col>
      <xdr:colOff>187060</xdr:colOff>
      <xdr:row>0</xdr:row>
      <xdr:rowOff>99156</xdr:rowOff>
    </xdr:from>
    <xdr:to>
      <xdr:col>0</xdr:col>
      <xdr:colOff>1354157</xdr:colOff>
      <xdr:row>2</xdr:row>
      <xdr:rowOff>538340</xdr:rowOff>
    </xdr:to>
    <xdr:pic>
      <xdr:nvPicPr>
        <xdr:cNvPr id="297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60" y="99156"/>
          <a:ext cx="1167097" cy="14490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4418222</xdr:colOff>
      <xdr:row>0</xdr:row>
      <xdr:rowOff>286899</xdr:rowOff>
    </xdr:from>
    <xdr:to>
      <xdr:col>2</xdr:col>
      <xdr:colOff>1572199</xdr:colOff>
      <xdr:row>2</xdr:row>
      <xdr:rowOff>454563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9065" y="286899"/>
          <a:ext cx="3373917" cy="1177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1755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171450</xdr:rowOff>
    </xdr:from>
    <xdr:to>
      <xdr:col>13</xdr:col>
      <xdr:colOff>123825</xdr:colOff>
      <xdr:row>33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HN2680"/>
  <sheetViews>
    <sheetView showGridLines="0" tabSelected="1" zoomScale="83" zoomScaleNormal="83" zoomScaleSheetLayoutView="83" zoomScalePageLayoutView="55" workbookViewId="0">
      <pane ySplit="3" topLeftCell="A49" activePane="bottomLeft" state="frozen"/>
      <selection pane="bottomLeft" activeCell="F5" sqref="F5"/>
    </sheetView>
  </sheetViews>
  <sheetFormatPr baseColWidth="10" defaultRowHeight="15.75" x14ac:dyDescent="0.25"/>
  <cols>
    <col min="1" max="1" width="57.25" style="307" customWidth="1"/>
    <col min="2" max="2" width="81.625" style="301" customWidth="1"/>
    <col min="3" max="3" width="24.25" style="305" customWidth="1"/>
    <col min="4" max="4" width="8.625" style="306" customWidth="1"/>
    <col min="5" max="6" width="24.625" style="306" customWidth="1"/>
    <col min="7" max="7" width="8.625" style="306" customWidth="1"/>
    <col min="8" max="9" width="24.625" style="306" customWidth="1"/>
    <col min="10" max="136" width="20.625" style="486" customWidth="1"/>
    <col min="137" max="150" width="11" style="300"/>
    <col min="151" max="16384" width="11" style="301"/>
  </cols>
  <sheetData>
    <row r="1" spans="1:222" ht="39.950000000000003" customHeight="1" x14ac:dyDescent="0.4">
      <c r="A1" s="613" t="s">
        <v>323</v>
      </c>
      <c r="B1" s="614"/>
      <c r="C1" s="615"/>
      <c r="D1" s="595" t="s">
        <v>254</v>
      </c>
      <c r="E1" s="596"/>
      <c r="F1" s="597"/>
      <c r="G1" s="595" t="s">
        <v>255</v>
      </c>
      <c r="H1" s="605"/>
      <c r="I1" s="60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  <c r="FK1" s="486"/>
      <c r="FL1" s="486"/>
      <c r="FM1" s="486"/>
      <c r="FN1" s="486"/>
      <c r="FO1" s="486"/>
      <c r="FP1" s="486"/>
      <c r="FQ1" s="486"/>
      <c r="FR1" s="486"/>
      <c r="FS1" s="486"/>
      <c r="FT1" s="486"/>
      <c r="FU1" s="486"/>
      <c r="FV1" s="486"/>
      <c r="FW1" s="486"/>
      <c r="FX1" s="486"/>
      <c r="FY1" s="486"/>
      <c r="FZ1" s="486"/>
      <c r="GA1" s="486"/>
      <c r="GB1" s="486"/>
      <c r="GC1" s="486"/>
      <c r="GD1" s="486"/>
      <c r="GE1" s="486"/>
      <c r="GF1" s="486"/>
      <c r="GG1" s="486"/>
      <c r="GH1" s="486"/>
      <c r="GI1" s="486"/>
      <c r="GJ1" s="486"/>
      <c r="GK1" s="486"/>
      <c r="GL1" s="486"/>
      <c r="GM1" s="486"/>
      <c r="GN1" s="486"/>
      <c r="GO1" s="486"/>
      <c r="GP1" s="486"/>
      <c r="GQ1" s="486"/>
      <c r="GR1" s="486"/>
      <c r="GS1" s="486"/>
      <c r="GT1" s="486"/>
      <c r="GU1" s="486"/>
      <c r="GV1" s="486"/>
      <c r="GW1" s="486"/>
      <c r="GX1" s="486"/>
      <c r="GY1" s="486"/>
      <c r="GZ1" s="486"/>
      <c r="HA1" s="486"/>
      <c r="HB1" s="486"/>
      <c r="HC1" s="486"/>
      <c r="HD1" s="486"/>
      <c r="HE1" s="486"/>
      <c r="HF1" s="486"/>
      <c r="HG1" s="486"/>
      <c r="HH1" s="486"/>
      <c r="HI1" s="486"/>
      <c r="HJ1" s="486"/>
      <c r="HK1" s="486"/>
      <c r="HL1" s="486"/>
      <c r="HM1" s="486"/>
      <c r="HN1" s="486"/>
    </row>
    <row r="2" spans="1:222" ht="39.950000000000003" customHeight="1" x14ac:dyDescent="0.4">
      <c r="A2" s="616"/>
      <c r="B2" s="617"/>
      <c r="C2" s="618"/>
      <c r="D2" s="607" t="s">
        <v>324</v>
      </c>
      <c r="E2" s="608"/>
      <c r="F2" s="609"/>
      <c r="G2" s="610" t="s">
        <v>325</v>
      </c>
      <c r="H2" s="611"/>
      <c r="I2" s="612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  <c r="EU2" s="486"/>
      <c r="EV2" s="486"/>
      <c r="EW2" s="486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  <c r="FL2" s="486"/>
      <c r="FM2" s="486"/>
      <c r="FN2" s="486"/>
      <c r="FO2" s="486"/>
      <c r="FP2" s="486"/>
      <c r="FQ2" s="486"/>
      <c r="FR2" s="486"/>
      <c r="FS2" s="486"/>
      <c r="FT2" s="486"/>
      <c r="FU2" s="486"/>
      <c r="FV2" s="486"/>
      <c r="FW2" s="486"/>
      <c r="FX2" s="486"/>
      <c r="FY2" s="486"/>
      <c r="FZ2" s="486"/>
      <c r="GA2" s="486"/>
      <c r="GB2" s="486"/>
      <c r="GC2" s="486"/>
      <c r="GD2" s="486"/>
      <c r="GE2" s="486"/>
      <c r="GF2" s="486"/>
      <c r="GG2" s="486"/>
      <c r="GH2" s="486"/>
      <c r="GI2" s="486"/>
      <c r="GJ2" s="486"/>
      <c r="GK2" s="486"/>
      <c r="GL2" s="486"/>
      <c r="GM2" s="486"/>
      <c r="GN2" s="486"/>
      <c r="GO2" s="486"/>
      <c r="GP2" s="486"/>
      <c r="GQ2" s="486"/>
      <c r="GR2" s="486"/>
      <c r="GS2" s="486"/>
      <c r="GT2" s="486"/>
      <c r="GU2" s="486"/>
      <c r="GV2" s="486"/>
      <c r="GW2" s="486"/>
      <c r="GX2" s="486"/>
      <c r="GY2" s="486"/>
      <c r="GZ2" s="486"/>
      <c r="HA2" s="486"/>
      <c r="HB2" s="486"/>
      <c r="HC2" s="486"/>
      <c r="HD2" s="486"/>
      <c r="HE2" s="486"/>
      <c r="HF2" s="486"/>
      <c r="HG2" s="486"/>
      <c r="HH2" s="486"/>
      <c r="HI2" s="486"/>
      <c r="HJ2" s="486"/>
      <c r="HK2" s="486"/>
      <c r="HL2" s="486"/>
      <c r="HM2" s="486"/>
      <c r="HN2" s="486"/>
    </row>
    <row r="3" spans="1:222" ht="50.1" customHeight="1" x14ac:dyDescent="0.25">
      <c r="A3" s="619"/>
      <c r="B3" s="620"/>
      <c r="C3" s="621"/>
      <c r="D3" s="504" t="s">
        <v>212</v>
      </c>
      <c r="E3" s="505" t="s">
        <v>282</v>
      </c>
      <c r="F3" s="505" t="s">
        <v>337</v>
      </c>
      <c r="G3" s="504" t="s">
        <v>212</v>
      </c>
      <c r="H3" s="505" t="s">
        <v>282</v>
      </c>
      <c r="I3" s="506" t="s">
        <v>337</v>
      </c>
      <c r="EG3" s="486"/>
      <c r="EH3" s="486"/>
      <c r="EI3" s="486"/>
      <c r="EJ3" s="486"/>
      <c r="EK3" s="486"/>
      <c r="EL3" s="486"/>
      <c r="EM3" s="486"/>
      <c r="EN3" s="486"/>
      <c r="EO3" s="486"/>
      <c r="EP3" s="486"/>
      <c r="EQ3" s="486"/>
      <c r="ER3" s="486"/>
      <c r="ES3" s="486"/>
      <c r="ET3" s="486"/>
      <c r="EU3" s="486"/>
      <c r="EV3" s="486"/>
      <c r="EW3" s="486"/>
      <c r="EX3" s="486"/>
      <c r="EY3" s="486"/>
      <c r="EZ3" s="486"/>
      <c r="FA3" s="486"/>
      <c r="FB3" s="486"/>
      <c r="FC3" s="486"/>
      <c r="FD3" s="486"/>
      <c r="FE3" s="486"/>
      <c r="FF3" s="486"/>
      <c r="FG3" s="486"/>
      <c r="FH3" s="486"/>
      <c r="FI3" s="486"/>
      <c r="FJ3" s="486"/>
      <c r="FK3" s="486"/>
      <c r="FL3" s="486"/>
      <c r="FM3" s="486"/>
      <c r="FN3" s="486"/>
      <c r="FO3" s="486"/>
      <c r="FP3" s="486"/>
      <c r="FQ3" s="486"/>
      <c r="FR3" s="486"/>
      <c r="FS3" s="486"/>
      <c r="FT3" s="486"/>
      <c r="FU3" s="486"/>
      <c r="FV3" s="486"/>
      <c r="FW3" s="486"/>
      <c r="FX3" s="486"/>
      <c r="FY3" s="486"/>
      <c r="FZ3" s="486"/>
      <c r="GA3" s="486"/>
      <c r="GB3" s="486"/>
      <c r="GC3" s="486"/>
      <c r="GD3" s="486"/>
      <c r="GE3" s="486"/>
      <c r="GF3" s="486"/>
      <c r="GG3" s="486"/>
      <c r="GH3" s="486"/>
      <c r="GI3" s="486"/>
      <c r="GJ3" s="486"/>
      <c r="GK3" s="486"/>
      <c r="GL3" s="486"/>
      <c r="GM3" s="486"/>
      <c r="GN3" s="486"/>
      <c r="GO3" s="486"/>
      <c r="GP3" s="486"/>
      <c r="GQ3" s="486"/>
      <c r="GR3" s="486"/>
      <c r="GS3" s="486"/>
      <c r="GT3" s="486"/>
      <c r="GU3" s="486"/>
      <c r="GV3" s="486"/>
      <c r="GW3" s="486"/>
      <c r="GX3" s="486"/>
      <c r="GY3" s="486"/>
      <c r="GZ3" s="486"/>
      <c r="HA3" s="486"/>
      <c r="HB3" s="486"/>
      <c r="HC3" s="486"/>
      <c r="HD3" s="486"/>
      <c r="HE3" s="486"/>
      <c r="HF3" s="486"/>
      <c r="HG3" s="486"/>
      <c r="HH3" s="486"/>
      <c r="HI3" s="486"/>
      <c r="HJ3" s="486"/>
      <c r="HK3" s="486"/>
      <c r="HL3" s="486"/>
      <c r="HM3" s="486"/>
      <c r="HN3" s="486"/>
    </row>
    <row r="4" spans="1:222" s="299" customFormat="1" ht="39.950000000000003" customHeight="1" x14ac:dyDescent="0.25">
      <c r="A4" s="501"/>
      <c r="B4" s="502" t="s">
        <v>353</v>
      </c>
      <c r="C4" s="502"/>
      <c r="D4" s="502"/>
      <c r="E4" s="502"/>
      <c r="F4" s="502"/>
      <c r="G4" s="502"/>
      <c r="H4" s="502"/>
      <c r="I4" s="503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487"/>
      <c r="CE4" s="487"/>
      <c r="CF4" s="487"/>
      <c r="CG4" s="487"/>
      <c r="CH4" s="487"/>
      <c r="CI4" s="487"/>
      <c r="CJ4" s="487"/>
      <c r="CK4" s="487"/>
      <c r="CL4" s="487"/>
      <c r="CM4" s="487"/>
      <c r="CN4" s="487"/>
      <c r="CO4" s="487"/>
      <c r="CP4" s="487"/>
      <c r="CQ4" s="487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87"/>
      <c r="DG4" s="487"/>
      <c r="DH4" s="487"/>
      <c r="DI4" s="487"/>
      <c r="DJ4" s="487"/>
      <c r="DK4" s="487"/>
      <c r="DL4" s="487"/>
      <c r="DM4" s="487"/>
      <c r="DN4" s="487"/>
      <c r="DO4" s="487"/>
      <c r="DP4" s="487"/>
      <c r="DQ4" s="487"/>
      <c r="DR4" s="487"/>
      <c r="DS4" s="487"/>
      <c r="DT4" s="487"/>
      <c r="DU4" s="487"/>
      <c r="DV4" s="487"/>
      <c r="DW4" s="487"/>
      <c r="DX4" s="487"/>
      <c r="DY4" s="487"/>
      <c r="DZ4" s="487"/>
      <c r="EA4" s="487"/>
      <c r="EB4" s="487"/>
      <c r="EC4" s="487"/>
      <c r="ED4" s="487"/>
      <c r="EE4" s="487"/>
      <c r="EF4" s="487"/>
      <c r="EG4" s="487"/>
      <c r="EH4" s="487"/>
      <c r="EI4" s="487"/>
      <c r="EJ4" s="487"/>
      <c r="EK4" s="487"/>
      <c r="EL4" s="487"/>
      <c r="EM4" s="487"/>
      <c r="EN4" s="487"/>
      <c r="EO4" s="487"/>
      <c r="EP4" s="487"/>
      <c r="EQ4" s="487"/>
      <c r="ER4" s="487"/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7"/>
      <c r="FL4" s="487"/>
      <c r="FM4" s="487"/>
      <c r="FN4" s="487"/>
      <c r="FO4" s="487"/>
      <c r="FP4" s="487"/>
      <c r="FQ4" s="487"/>
      <c r="FR4" s="487"/>
      <c r="FS4" s="487"/>
      <c r="FT4" s="487"/>
      <c r="FU4" s="487"/>
      <c r="FV4" s="487"/>
      <c r="FW4" s="487"/>
      <c r="FX4" s="487"/>
      <c r="FY4" s="487"/>
      <c r="FZ4" s="487"/>
      <c r="GA4" s="487"/>
      <c r="GB4" s="487"/>
      <c r="GC4" s="487"/>
      <c r="GD4" s="487"/>
      <c r="GE4" s="487"/>
      <c r="GF4" s="487"/>
      <c r="GG4" s="487"/>
      <c r="GH4" s="487"/>
      <c r="GI4" s="487"/>
      <c r="GJ4" s="487"/>
      <c r="GK4" s="487"/>
      <c r="GL4" s="487"/>
      <c r="GM4" s="487"/>
      <c r="GN4" s="487"/>
      <c r="GO4" s="487"/>
      <c r="GP4" s="487"/>
      <c r="GQ4" s="487"/>
      <c r="GR4" s="487"/>
      <c r="GS4" s="487"/>
      <c r="GT4" s="487"/>
      <c r="GU4" s="487"/>
      <c r="GV4" s="487"/>
      <c r="GW4" s="487"/>
      <c r="GX4" s="487"/>
      <c r="GY4" s="487"/>
      <c r="GZ4" s="487"/>
      <c r="HA4" s="487"/>
      <c r="HB4" s="487"/>
      <c r="HC4" s="487"/>
      <c r="HD4" s="487"/>
      <c r="HE4" s="487"/>
      <c r="HF4" s="487"/>
      <c r="HG4" s="487"/>
      <c r="HH4" s="487"/>
      <c r="HI4" s="487"/>
      <c r="HJ4" s="487"/>
      <c r="HK4" s="487"/>
      <c r="HL4" s="487"/>
      <c r="HM4" s="487"/>
      <c r="HN4" s="487"/>
    </row>
    <row r="5" spans="1:222" ht="26.1" customHeight="1" x14ac:dyDescent="0.25">
      <c r="A5" s="549" t="s">
        <v>244</v>
      </c>
      <c r="B5" s="392" t="s">
        <v>320</v>
      </c>
      <c r="C5" s="393" t="s">
        <v>332</v>
      </c>
      <c r="D5" s="401" t="s">
        <v>173</v>
      </c>
      <c r="E5" s="402" t="s">
        <v>213</v>
      </c>
      <c r="F5" s="403">
        <v>15000</v>
      </c>
      <c r="G5" s="404" t="s">
        <v>220</v>
      </c>
      <c r="H5" s="402"/>
      <c r="I5" s="405">
        <f>F5</f>
        <v>15000</v>
      </c>
      <c r="EG5" s="486"/>
      <c r="EH5" s="486"/>
      <c r="EI5" s="486"/>
      <c r="EJ5" s="486"/>
      <c r="EK5" s="486"/>
      <c r="EL5" s="486"/>
      <c r="EM5" s="486"/>
      <c r="EN5" s="486"/>
      <c r="EO5" s="486"/>
      <c r="EP5" s="486"/>
      <c r="EQ5" s="486"/>
      <c r="ER5" s="486"/>
      <c r="ES5" s="486"/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6"/>
      <c r="FL5" s="486"/>
      <c r="FM5" s="486"/>
      <c r="FN5" s="486"/>
      <c r="FO5" s="486"/>
      <c r="FP5" s="486"/>
      <c r="FQ5" s="486"/>
      <c r="FR5" s="486"/>
      <c r="FS5" s="486"/>
      <c r="FT5" s="486"/>
      <c r="FU5" s="486"/>
      <c r="FV5" s="486"/>
      <c r="FW5" s="486"/>
      <c r="FX5" s="486"/>
      <c r="FY5" s="486"/>
      <c r="FZ5" s="486"/>
      <c r="GA5" s="486"/>
      <c r="GB5" s="486"/>
      <c r="GC5" s="486"/>
      <c r="GD5" s="486"/>
      <c r="GE5" s="486"/>
      <c r="GF5" s="486"/>
      <c r="GG5" s="486"/>
      <c r="GH5" s="486"/>
      <c r="GI5" s="486"/>
      <c r="GJ5" s="486"/>
      <c r="GK5" s="486"/>
      <c r="GL5" s="486"/>
      <c r="GM5" s="486"/>
      <c r="GN5" s="486"/>
      <c r="GO5" s="486"/>
      <c r="GP5" s="486"/>
      <c r="GQ5" s="486"/>
      <c r="GR5" s="486"/>
      <c r="GS5" s="486"/>
      <c r="GT5" s="486"/>
      <c r="GU5" s="486"/>
      <c r="GV5" s="486"/>
      <c r="GW5" s="486"/>
      <c r="GX5" s="486"/>
      <c r="GY5" s="486"/>
      <c r="GZ5" s="486"/>
      <c r="HA5" s="486"/>
      <c r="HB5" s="486"/>
      <c r="HC5" s="486"/>
      <c r="HD5" s="486"/>
      <c r="HE5" s="486"/>
      <c r="HF5" s="486"/>
      <c r="HG5" s="486"/>
      <c r="HH5" s="486"/>
      <c r="HI5" s="486"/>
      <c r="HJ5" s="486"/>
      <c r="HK5" s="486"/>
      <c r="HL5" s="486"/>
      <c r="HM5" s="486"/>
      <c r="HN5" s="486"/>
    </row>
    <row r="6" spans="1:222" ht="26.1" customHeight="1" x14ac:dyDescent="0.25">
      <c r="A6" s="622" t="s">
        <v>252</v>
      </c>
      <c r="B6" s="394" t="s">
        <v>261</v>
      </c>
      <c r="C6" s="395" t="s">
        <v>332</v>
      </c>
      <c r="D6" s="406" t="s">
        <v>174</v>
      </c>
      <c r="E6" s="407"/>
      <c r="F6" s="403">
        <v>20000</v>
      </c>
      <c r="G6" s="408" t="s">
        <v>219</v>
      </c>
      <c r="H6" s="407"/>
      <c r="I6" s="409">
        <f>F6</f>
        <v>20000</v>
      </c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  <c r="FV6" s="486"/>
      <c r="FW6" s="486"/>
      <c r="FX6" s="486"/>
      <c r="FY6" s="486"/>
      <c r="FZ6" s="486"/>
      <c r="GA6" s="486"/>
      <c r="GB6" s="486"/>
      <c r="GC6" s="486"/>
      <c r="GD6" s="486"/>
      <c r="GE6" s="486"/>
      <c r="GF6" s="486"/>
      <c r="GG6" s="486"/>
      <c r="GH6" s="486"/>
      <c r="GI6" s="486"/>
      <c r="GJ6" s="486"/>
      <c r="GK6" s="486"/>
      <c r="GL6" s="486"/>
      <c r="GM6" s="486"/>
      <c r="GN6" s="486"/>
      <c r="GO6" s="486"/>
      <c r="GP6" s="486"/>
      <c r="GQ6" s="486"/>
      <c r="GR6" s="486"/>
      <c r="GS6" s="486"/>
      <c r="GT6" s="486"/>
      <c r="GU6" s="486"/>
      <c r="GV6" s="486"/>
      <c r="GW6" s="486"/>
      <c r="GX6" s="486"/>
      <c r="GY6" s="486"/>
      <c r="GZ6" s="486"/>
      <c r="HA6" s="486"/>
      <c r="HB6" s="486"/>
      <c r="HC6" s="486"/>
      <c r="HD6" s="486"/>
      <c r="HE6" s="486"/>
      <c r="HF6" s="486"/>
      <c r="HG6" s="486"/>
      <c r="HH6" s="486"/>
      <c r="HI6" s="486"/>
      <c r="HJ6" s="486"/>
      <c r="HK6" s="486"/>
      <c r="HL6" s="486"/>
      <c r="HM6" s="486"/>
      <c r="HN6" s="486"/>
    </row>
    <row r="7" spans="1:222" ht="26.1" customHeight="1" x14ac:dyDescent="0.25">
      <c r="A7" s="623"/>
      <c r="B7" s="396" t="s">
        <v>356</v>
      </c>
      <c r="C7" s="397" t="s">
        <v>332</v>
      </c>
      <c r="D7" s="410"/>
      <c r="E7" s="411"/>
      <c r="F7" s="412"/>
      <c r="G7" s="413" t="s">
        <v>172</v>
      </c>
      <c r="H7" s="419" t="s">
        <v>359</v>
      </c>
      <c r="I7" s="415">
        <v>17000</v>
      </c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  <c r="FS7" s="486"/>
      <c r="FT7" s="486"/>
      <c r="FU7" s="486"/>
      <c r="FV7" s="486"/>
      <c r="FW7" s="486"/>
      <c r="FX7" s="486"/>
      <c r="FY7" s="486"/>
      <c r="FZ7" s="486"/>
      <c r="GA7" s="486"/>
      <c r="GB7" s="486"/>
      <c r="GC7" s="486"/>
      <c r="GD7" s="486"/>
      <c r="GE7" s="486"/>
      <c r="GF7" s="486"/>
      <c r="GG7" s="486"/>
      <c r="GH7" s="486"/>
      <c r="GI7" s="486"/>
      <c r="GJ7" s="486"/>
      <c r="GK7" s="486"/>
      <c r="GL7" s="486"/>
      <c r="GM7" s="486"/>
      <c r="GN7" s="486"/>
      <c r="GO7" s="486"/>
      <c r="GP7" s="486"/>
      <c r="GQ7" s="486"/>
      <c r="GR7" s="486"/>
      <c r="GS7" s="486"/>
      <c r="GT7" s="486"/>
      <c r="GU7" s="486"/>
      <c r="GV7" s="486"/>
      <c r="GW7" s="486"/>
      <c r="GX7" s="486"/>
      <c r="GY7" s="486"/>
      <c r="GZ7" s="486"/>
      <c r="HA7" s="486"/>
      <c r="HB7" s="486"/>
      <c r="HC7" s="486"/>
      <c r="HD7" s="486"/>
      <c r="HE7" s="486"/>
      <c r="HF7" s="486"/>
      <c r="HG7" s="486"/>
      <c r="HH7" s="486"/>
      <c r="HI7" s="486"/>
      <c r="HJ7" s="486"/>
      <c r="HK7" s="486"/>
      <c r="HL7" s="486"/>
      <c r="HM7" s="486"/>
      <c r="HN7" s="486"/>
    </row>
    <row r="8" spans="1:222" ht="26.1" customHeight="1" x14ac:dyDescent="0.25">
      <c r="A8" s="598" t="s">
        <v>251</v>
      </c>
      <c r="B8" s="394" t="s">
        <v>218</v>
      </c>
      <c r="C8" s="395" t="s">
        <v>6</v>
      </c>
      <c r="D8" s="416" t="s">
        <v>175</v>
      </c>
      <c r="E8" s="417" t="s">
        <v>270</v>
      </c>
      <c r="F8" s="403">
        <v>95</v>
      </c>
      <c r="G8" s="418" t="s">
        <v>221</v>
      </c>
      <c r="H8" s="407"/>
      <c r="I8" s="409">
        <f>F8</f>
        <v>95</v>
      </c>
      <c r="EG8" s="486"/>
      <c r="EH8" s="486"/>
      <c r="EI8" s="486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6"/>
      <c r="FL8" s="486"/>
      <c r="FM8" s="486"/>
      <c r="FN8" s="486"/>
      <c r="FO8" s="486"/>
      <c r="FP8" s="486"/>
      <c r="FQ8" s="486"/>
      <c r="FR8" s="486"/>
      <c r="FS8" s="486"/>
      <c r="FT8" s="486"/>
      <c r="FU8" s="486"/>
      <c r="FV8" s="486"/>
      <c r="FW8" s="486"/>
      <c r="FX8" s="486"/>
      <c r="FY8" s="486"/>
      <c r="FZ8" s="486"/>
      <c r="GA8" s="486"/>
      <c r="GB8" s="486"/>
      <c r="GC8" s="486"/>
      <c r="GD8" s="486"/>
      <c r="GE8" s="486"/>
      <c r="GF8" s="486"/>
      <c r="GG8" s="486"/>
      <c r="GH8" s="486"/>
      <c r="GI8" s="486"/>
      <c r="GJ8" s="486"/>
      <c r="GK8" s="486"/>
      <c r="GL8" s="486"/>
      <c r="GM8" s="486"/>
      <c r="GN8" s="486"/>
      <c r="GO8" s="486"/>
      <c r="GP8" s="486"/>
      <c r="GQ8" s="486"/>
      <c r="GR8" s="486"/>
      <c r="GS8" s="486"/>
      <c r="GT8" s="486"/>
      <c r="GU8" s="486"/>
      <c r="GV8" s="486"/>
      <c r="GW8" s="486"/>
      <c r="GX8" s="486"/>
      <c r="GY8" s="486"/>
      <c r="GZ8" s="486"/>
      <c r="HA8" s="486"/>
      <c r="HB8" s="486"/>
      <c r="HC8" s="486"/>
      <c r="HD8" s="486"/>
      <c r="HE8" s="486"/>
      <c r="HF8" s="486"/>
      <c r="HG8" s="486"/>
      <c r="HH8" s="486"/>
      <c r="HI8" s="486"/>
      <c r="HJ8" s="486"/>
      <c r="HK8" s="486"/>
      <c r="HL8" s="486"/>
      <c r="HM8" s="486"/>
      <c r="HN8" s="486"/>
    </row>
    <row r="9" spans="1:222" ht="26.1" customHeight="1" x14ac:dyDescent="0.25">
      <c r="A9" s="623"/>
      <c r="B9" s="396" t="s">
        <v>333</v>
      </c>
      <c r="C9" s="397" t="s">
        <v>6</v>
      </c>
      <c r="D9" s="413" t="s">
        <v>176</v>
      </c>
      <c r="E9" s="419" t="s">
        <v>271</v>
      </c>
      <c r="F9" s="420">
        <v>85</v>
      </c>
      <c r="G9" s="421" t="s">
        <v>222</v>
      </c>
      <c r="H9" s="422"/>
      <c r="I9" s="423">
        <f>F9</f>
        <v>85</v>
      </c>
      <c r="EG9" s="486"/>
      <c r="EH9" s="486"/>
      <c r="EI9" s="486"/>
      <c r="EJ9" s="486"/>
      <c r="EK9" s="486"/>
      <c r="EL9" s="486"/>
      <c r="EM9" s="486"/>
      <c r="EN9" s="486"/>
      <c r="EO9" s="486"/>
      <c r="EP9" s="486"/>
      <c r="EQ9" s="486"/>
      <c r="ER9" s="486"/>
      <c r="ES9" s="486"/>
      <c r="ET9" s="486"/>
      <c r="EU9" s="486"/>
      <c r="EV9" s="486"/>
      <c r="EW9" s="486"/>
      <c r="EX9" s="486"/>
      <c r="EY9" s="486"/>
      <c r="EZ9" s="486"/>
      <c r="FA9" s="486"/>
      <c r="FB9" s="486"/>
      <c r="FC9" s="486"/>
      <c r="FD9" s="486"/>
      <c r="FE9" s="486"/>
      <c r="FF9" s="486"/>
      <c r="FG9" s="486"/>
      <c r="FH9" s="486"/>
      <c r="FI9" s="486"/>
      <c r="FJ9" s="486"/>
      <c r="FK9" s="486"/>
      <c r="FL9" s="486"/>
      <c r="FM9" s="486"/>
      <c r="FN9" s="486"/>
      <c r="FO9" s="486"/>
      <c r="FP9" s="486"/>
      <c r="FQ9" s="486"/>
      <c r="FR9" s="486"/>
      <c r="FS9" s="486"/>
      <c r="FT9" s="486"/>
      <c r="FU9" s="486"/>
      <c r="FV9" s="486"/>
      <c r="FW9" s="486"/>
      <c r="FX9" s="486"/>
      <c r="FY9" s="486"/>
      <c r="FZ9" s="486"/>
      <c r="GA9" s="486"/>
      <c r="GB9" s="486"/>
      <c r="GC9" s="486"/>
      <c r="GD9" s="486"/>
      <c r="GE9" s="486"/>
      <c r="GF9" s="486"/>
      <c r="GG9" s="486"/>
      <c r="GH9" s="486"/>
      <c r="GI9" s="486"/>
      <c r="GJ9" s="486"/>
      <c r="GK9" s="486"/>
      <c r="GL9" s="486"/>
      <c r="GM9" s="486"/>
      <c r="GN9" s="486"/>
      <c r="GO9" s="486"/>
      <c r="GP9" s="486"/>
      <c r="GQ9" s="486"/>
      <c r="GR9" s="486"/>
      <c r="GS9" s="486"/>
      <c r="GT9" s="486"/>
      <c r="GU9" s="486"/>
      <c r="GV9" s="486"/>
      <c r="GW9" s="486"/>
      <c r="GX9" s="486"/>
      <c r="GY9" s="486"/>
      <c r="GZ9" s="486"/>
      <c r="HA9" s="486"/>
      <c r="HB9" s="486"/>
      <c r="HC9" s="486"/>
      <c r="HD9" s="486"/>
      <c r="HE9" s="486"/>
      <c r="HF9" s="486"/>
      <c r="HG9" s="486"/>
      <c r="HH9" s="486"/>
      <c r="HI9" s="486"/>
      <c r="HJ9" s="486"/>
      <c r="HK9" s="486"/>
      <c r="HL9" s="486"/>
      <c r="HM9" s="486"/>
      <c r="HN9" s="486"/>
    </row>
    <row r="10" spans="1:222" ht="26.1" customHeight="1" x14ac:dyDescent="0.25">
      <c r="A10" s="598" t="s">
        <v>250</v>
      </c>
      <c r="B10" s="394" t="s">
        <v>5</v>
      </c>
      <c r="C10" s="395" t="s">
        <v>108</v>
      </c>
      <c r="D10" s="406" t="s">
        <v>177</v>
      </c>
      <c r="E10" s="417" t="s">
        <v>13</v>
      </c>
      <c r="F10" s="403" t="s">
        <v>33</v>
      </c>
      <c r="G10" s="416" t="s">
        <v>178</v>
      </c>
      <c r="H10" s="424" t="s">
        <v>13</v>
      </c>
      <c r="I10" s="415" t="s">
        <v>33</v>
      </c>
      <c r="EG10" s="486"/>
      <c r="EH10" s="486"/>
      <c r="EI10" s="486"/>
      <c r="EJ10" s="486"/>
      <c r="EK10" s="486"/>
      <c r="EL10" s="486"/>
      <c r="EM10" s="486"/>
      <c r="EN10" s="486"/>
      <c r="EO10" s="486"/>
      <c r="EP10" s="486"/>
      <c r="EQ10" s="486"/>
      <c r="ER10" s="486"/>
      <c r="ES10" s="486"/>
      <c r="ET10" s="486"/>
      <c r="EU10" s="486"/>
      <c r="EV10" s="486"/>
      <c r="EW10" s="486"/>
      <c r="EX10" s="486"/>
      <c r="EY10" s="486"/>
      <c r="EZ10" s="486"/>
      <c r="FA10" s="486"/>
      <c r="FB10" s="486"/>
      <c r="FC10" s="486"/>
      <c r="FD10" s="486"/>
      <c r="FE10" s="486"/>
      <c r="FF10" s="486"/>
      <c r="FG10" s="486"/>
      <c r="FH10" s="486"/>
      <c r="FI10" s="486"/>
      <c r="FJ10" s="486"/>
      <c r="FK10" s="486"/>
      <c r="FL10" s="486"/>
      <c r="FM10" s="486"/>
      <c r="FN10" s="486"/>
      <c r="FO10" s="486"/>
      <c r="FP10" s="486"/>
      <c r="FQ10" s="486"/>
      <c r="FR10" s="486"/>
      <c r="FS10" s="486"/>
      <c r="FT10" s="486"/>
      <c r="FU10" s="486"/>
      <c r="FV10" s="486"/>
      <c r="FW10" s="486"/>
      <c r="FX10" s="486"/>
      <c r="FY10" s="486"/>
      <c r="FZ10" s="486"/>
      <c r="GA10" s="486"/>
      <c r="GB10" s="486"/>
      <c r="GC10" s="486"/>
      <c r="GD10" s="486"/>
      <c r="GE10" s="486"/>
      <c r="GF10" s="486"/>
      <c r="GG10" s="486"/>
      <c r="GH10" s="486"/>
      <c r="GI10" s="486"/>
      <c r="GJ10" s="486"/>
      <c r="GK10" s="486"/>
      <c r="GL10" s="486"/>
      <c r="GM10" s="486"/>
      <c r="GN10" s="486"/>
      <c r="GO10" s="486"/>
      <c r="GP10" s="486"/>
      <c r="GQ10" s="486"/>
      <c r="GR10" s="486"/>
      <c r="GS10" s="486"/>
      <c r="GT10" s="486"/>
      <c r="GU10" s="486"/>
      <c r="GV10" s="486"/>
      <c r="GW10" s="486"/>
      <c r="GX10" s="486"/>
      <c r="GY10" s="486"/>
      <c r="GZ10" s="486"/>
      <c r="HA10" s="486"/>
      <c r="HB10" s="486"/>
      <c r="HC10" s="486"/>
      <c r="HD10" s="486"/>
      <c r="HE10" s="486"/>
      <c r="HF10" s="486"/>
      <c r="HG10" s="486"/>
      <c r="HH10" s="486"/>
      <c r="HI10" s="486"/>
      <c r="HJ10" s="486"/>
      <c r="HK10" s="486"/>
      <c r="HL10" s="486"/>
      <c r="HM10" s="486"/>
      <c r="HN10" s="486"/>
    </row>
    <row r="11" spans="1:222" ht="26.1" customHeight="1" x14ac:dyDescent="0.25">
      <c r="A11" s="599"/>
      <c r="B11" s="398" t="s">
        <v>358</v>
      </c>
      <c r="C11" s="399" t="s">
        <v>6</v>
      </c>
      <c r="D11" s="428" t="s">
        <v>179</v>
      </c>
      <c r="E11" s="419" t="s">
        <v>101</v>
      </c>
      <c r="F11" s="420">
        <v>0</v>
      </c>
      <c r="G11" s="406" t="s">
        <v>180</v>
      </c>
      <c r="H11" s="419" t="s">
        <v>101</v>
      </c>
      <c r="I11" s="425">
        <v>0</v>
      </c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/>
      <c r="FL11" s="486"/>
      <c r="FM11" s="486"/>
      <c r="FN11" s="486"/>
      <c r="FO11" s="486"/>
      <c r="FP11" s="486"/>
      <c r="FQ11" s="486"/>
      <c r="FR11" s="486"/>
      <c r="FS11" s="486"/>
      <c r="FT11" s="486"/>
      <c r="FU11" s="486"/>
      <c r="FV11" s="486"/>
      <c r="FW11" s="486"/>
      <c r="FX11" s="486"/>
      <c r="FY11" s="486"/>
      <c r="FZ11" s="486"/>
      <c r="GA11" s="486"/>
      <c r="GB11" s="486"/>
      <c r="GC11" s="486"/>
      <c r="GD11" s="486"/>
      <c r="GE11" s="486"/>
      <c r="GF11" s="486"/>
      <c r="GG11" s="486"/>
      <c r="GH11" s="486"/>
      <c r="GI11" s="486"/>
      <c r="GJ11" s="486"/>
      <c r="GK11" s="486"/>
      <c r="GL11" s="486"/>
      <c r="GM11" s="486"/>
      <c r="GN11" s="486"/>
      <c r="GO11" s="486"/>
      <c r="GP11" s="486"/>
      <c r="GQ11" s="486"/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6"/>
    </row>
    <row r="12" spans="1:222" ht="26.1" customHeight="1" x14ac:dyDescent="0.25">
      <c r="A12" s="598" t="s">
        <v>245</v>
      </c>
      <c r="B12" s="394" t="s">
        <v>124</v>
      </c>
      <c r="C12" s="395" t="s">
        <v>1</v>
      </c>
      <c r="D12" s="416" t="s">
        <v>181</v>
      </c>
      <c r="E12" s="417" t="s">
        <v>138</v>
      </c>
      <c r="F12" s="403">
        <v>30</v>
      </c>
      <c r="G12" s="546" t="s">
        <v>214</v>
      </c>
      <c r="H12" s="407" t="s">
        <v>359</v>
      </c>
      <c r="I12" s="403">
        <v>15</v>
      </c>
      <c r="EG12" s="486"/>
      <c r="EH12" s="486"/>
      <c r="EI12" s="486"/>
      <c r="EJ12" s="486"/>
      <c r="EK12" s="486"/>
      <c r="EL12" s="486"/>
      <c r="EM12" s="486"/>
      <c r="EN12" s="486"/>
      <c r="EO12" s="486"/>
      <c r="EP12" s="486"/>
      <c r="EQ12" s="486"/>
      <c r="ER12" s="486"/>
      <c r="ES12" s="486"/>
      <c r="ET12" s="486"/>
      <c r="EU12" s="486"/>
      <c r="EV12" s="486"/>
      <c r="EW12" s="486"/>
      <c r="EX12" s="486"/>
      <c r="EY12" s="486"/>
      <c r="EZ12" s="486"/>
      <c r="FA12" s="486"/>
      <c r="FB12" s="486"/>
      <c r="FC12" s="486"/>
      <c r="FD12" s="486"/>
      <c r="FE12" s="486"/>
      <c r="FF12" s="486"/>
      <c r="FG12" s="486"/>
      <c r="FH12" s="486"/>
      <c r="FI12" s="486"/>
      <c r="FJ12" s="486"/>
      <c r="FK12" s="486"/>
      <c r="FL12" s="486"/>
      <c r="FM12" s="486"/>
      <c r="FN12" s="486"/>
      <c r="FO12" s="486"/>
      <c r="FP12" s="486"/>
      <c r="FQ12" s="486"/>
      <c r="FR12" s="486"/>
      <c r="FS12" s="486"/>
      <c r="FT12" s="486"/>
      <c r="FU12" s="486"/>
      <c r="FV12" s="486"/>
      <c r="FW12" s="486"/>
      <c r="FX12" s="486"/>
      <c r="FY12" s="486"/>
      <c r="FZ12" s="486"/>
      <c r="GA12" s="486"/>
      <c r="GB12" s="486"/>
      <c r="GC12" s="486"/>
      <c r="GD12" s="486"/>
      <c r="GE12" s="486"/>
      <c r="GF12" s="486"/>
      <c r="GG12" s="486"/>
      <c r="GH12" s="486"/>
      <c r="GI12" s="486"/>
      <c r="GJ12" s="486"/>
      <c r="GK12" s="486"/>
      <c r="GL12" s="486"/>
      <c r="GM12" s="486"/>
      <c r="GN12" s="486"/>
      <c r="GO12" s="486"/>
      <c r="GP12" s="486"/>
      <c r="GQ12" s="486"/>
      <c r="GR12" s="486"/>
      <c r="GS12" s="486"/>
      <c r="GT12" s="486"/>
      <c r="GU12" s="486"/>
      <c r="GV12" s="486"/>
      <c r="GW12" s="486"/>
      <c r="GX12" s="486"/>
      <c r="GY12" s="486"/>
      <c r="GZ12" s="486"/>
      <c r="HA12" s="486"/>
      <c r="HB12" s="486"/>
      <c r="HC12" s="486"/>
      <c r="HD12" s="486"/>
      <c r="HE12" s="486"/>
      <c r="HF12" s="486"/>
      <c r="HG12" s="486"/>
      <c r="HH12" s="486"/>
      <c r="HI12" s="486"/>
      <c r="HJ12" s="486"/>
      <c r="HK12" s="486"/>
      <c r="HL12" s="486"/>
      <c r="HM12" s="486"/>
      <c r="HN12" s="486"/>
    </row>
    <row r="13" spans="1:222" ht="26.1" customHeight="1" x14ac:dyDescent="0.25">
      <c r="A13" s="599"/>
      <c r="B13" s="398" t="s">
        <v>334</v>
      </c>
      <c r="C13" s="399" t="s">
        <v>135</v>
      </c>
      <c r="D13" s="406" t="s">
        <v>182</v>
      </c>
      <c r="E13" s="424" t="s">
        <v>319</v>
      </c>
      <c r="F13" s="427">
        <v>3</v>
      </c>
      <c r="G13" s="406" t="s">
        <v>183</v>
      </c>
      <c r="H13" s="424" t="s">
        <v>319</v>
      </c>
      <c r="I13" s="427">
        <v>3</v>
      </c>
      <c r="EG13" s="486"/>
      <c r="EH13" s="486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486"/>
      <c r="FH13" s="486"/>
      <c r="FI13" s="486"/>
      <c r="FJ13" s="486"/>
      <c r="FK13" s="486"/>
      <c r="FL13" s="486"/>
      <c r="FM13" s="486"/>
      <c r="FN13" s="486"/>
      <c r="FO13" s="486"/>
      <c r="FP13" s="486"/>
      <c r="FQ13" s="486"/>
      <c r="FR13" s="486"/>
      <c r="FS13" s="486"/>
      <c r="FT13" s="486"/>
      <c r="FU13" s="486"/>
      <c r="FV13" s="486"/>
      <c r="FW13" s="486"/>
      <c r="FX13" s="486"/>
      <c r="FY13" s="486"/>
      <c r="FZ13" s="486"/>
      <c r="GA13" s="486"/>
      <c r="GB13" s="486"/>
      <c r="GC13" s="486"/>
      <c r="GD13" s="486"/>
      <c r="GE13" s="486"/>
      <c r="GF13" s="486"/>
      <c r="GG13" s="486"/>
      <c r="GH13" s="486"/>
      <c r="GI13" s="486"/>
      <c r="GJ13" s="486"/>
      <c r="GK13" s="486"/>
      <c r="GL13" s="486"/>
      <c r="GM13" s="486"/>
      <c r="GN13" s="486"/>
      <c r="GO13" s="486"/>
      <c r="GP13" s="486"/>
      <c r="GQ13" s="486"/>
      <c r="GR13" s="486"/>
      <c r="GS13" s="486"/>
      <c r="GT13" s="486"/>
      <c r="GU13" s="486"/>
      <c r="GV13" s="486"/>
      <c r="GW13" s="486"/>
      <c r="GX13" s="486"/>
      <c r="GY13" s="486"/>
      <c r="GZ13" s="486"/>
      <c r="HA13" s="486"/>
      <c r="HB13" s="486"/>
      <c r="HC13" s="486"/>
      <c r="HD13" s="486"/>
      <c r="HE13" s="486"/>
      <c r="HF13" s="486"/>
      <c r="HG13" s="486"/>
      <c r="HH13" s="486"/>
      <c r="HI13" s="486"/>
      <c r="HJ13" s="486"/>
      <c r="HK13" s="486"/>
      <c r="HL13" s="486"/>
      <c r="HM13" s="486"/>
      <c r="HN13" s="486"/>
    </row>
    <row r="14" spans="1:222" ht="26.1" customHeight="1" x14ac:dyDescent="0.25">
      <c r="A14" s="600"/>
      <c r="B14" s="398" t="s">
        <v>335</v>
      </c>
      <c r="C14" s="399" t="s">
        <v>114</v>
      </c>
      <c r="D14" s="428" t="s">
        <v>184</v>
      </c>
      <c r="E14" s="419" t="s">
        <v>359</v>
      </c>
      <c r="F14" s="420">
        <v>7500</v>
      </c>
      <c r="G14" s="406" t="s">
        <v>223</v>
      </c>
      <c r="H14" s="419" t="s">
        <v>359</v>
      </c>
      <c r="I14" s="420">
        <v>7500</v>
      </c>
      <c r="EG14" s="486"/>
      <c r="EH14" s="486"/>
      <c r="EI14" s="486"/>
      <c r="EJ14" s="486"/>
      <c r="EK14" s="486"/>
      <c r="EL14" s="486"/>
      <c r="EM14" s="486"/>
      <c r="EN14" s="486"/>
      <c r="EO14" s="486"/>
      <c r="EP14" s="486"/>
      <c r="EQ14" s="486"/>
      <c r="ER14" s="486"/>
      <c r="ES14" s="486"/>
      <c r="ET14" s="486"/>
      <c r="EU14" s="486"/>
      <c r="EV14" s="486"/>
      <c r="EW14" s="486"/>
      <c r="EX14" s="486"/>
      <c r="EY14" s="486"/>
      <c r="EZ14" s="486"/>
      <c r="FA14" s="486"/>
      <c r="FB14" s="486"/>
      <c r="FC14" s="486"/>
      <c r="FD14" s="486"/>
      <c r="FE14" s="486"/>
      <c r="FF14" s="486"/>
      <c r="FG14" s="486"/>
      <c r="FH14" s="486"/>
      <c r="FI14" s="486"/>
      <c r="FJ14" s="486"/>
      <c r="FK14" s="486"/>
      <c r="FL14" s="486"/>
      <c r="FM14" s="486"/>
      <c r="FN14" s="486"/>
      <c r="FO14" s="486"/>
      <c r="FP14" s="486"/>
      <c r="FQ14" s="486"/>
      <c r="FR14" s="486"/>
      <c r="FS14" s="486"/>
      <c r="FT14" s="486"/>
      <c r="FU14" s="486"/>
      <c r="FV14" s="486"/>
      <c r="FW14" s="486"/>
      <c r="FX14" s="486"/>
      <c r="FY14" s="486"/>
      <c r="FZ14" s="486"/>
      <c r="GA14" s="486"/>
      <c r="GB14" s="486"/>
      <c r="GC14" s="486"/>
      <c r="GD14" s="486"/>
      <c r="GE14" s="486"/>
      <c r="GF14" s="486"/>
      <c r="GG14" s="486"/>
      <c r="GH14" s="486"/>
      <c r="GI14" s="486"/>
      <c r="GJ14" s="486"/>
      <c r="GK14" s="486"/>
      <c r="GL14" s="486"/>
      <c r="GM14" s="486"/>
      <c r="GN14" s="486"/>
      <c r="GO14" s="486"/>
      <c r="GP14" s="486"/>
      <c r="GQ14" s="486"/>
      <c r="GR14" s="486"/>
      <c r="GS14" s="486"/>
      <c r="GT14" s="486"/>
      <c r="GU14" s="486"/>
      <c r="GV14" s="486"/>
      <c r="GW14" s="486"/>
      <c r="GX14" s="486"/>
      <c r="GY14" s="486"/>
      <c r="GZ14" s="486"/>
      <c r="HA14" s="486"/>
      <c r="HB14" s="486"/>
      <c r="HC14" s="486"/>
      <c r="HD14" s="486"/>
      <c r="HE14" s="486"/>
      <c r="HF14" s="486"/>
      <c r="HG14" s="486"/>
      <c r="HH14" s="486"/>
      <c r="HI14" s="486"/>
      <c r="HJ14" s="486"/>
      <c r="HK14" s="486"/>
      <c r="HL14" s="486"/>
      <c r="HM14" s="486"/>
      <c r="HN14" s="486"/>
    </row>
    <row r="15" spans="1:222" ht="26.1" customHeight="1" x14ac:dyDescent="0.25">
      <c r="A15" s="598" t="s">
        <v>246</v>
      </c>
      <c r="B15" s="394" t="s">
        <v>99</v>
      </c>
      <c r="C15" s="395" t="s">
        <v>336</v>
      </c>
      <c r="D15" s="429" t="s">
        <v>185</v>
      </c>
      <c r="E15" s="417" t="s">
        <v>106</v>
      </c>
      <c r="F15" s="430">
        <v>2</v>
      </c>
      <c r="G15" s="408" t="s">
        <v>216</v>
      </c>
      <c r="H15" s="407"/>
      <c r="I15" s="431">
        <f>F15</f>
        <v>2</v>
      </c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  <c r="HE15" s="486"/>
      <c r="HF15" s="486"/>
      <c r="HG15" s="486"/>
      <c r="HH15" s="486"/>
      <c r="HI15" s="486"/>
      <c r="HJ15" s="486"/>
      <c r="HK15" s="486"/>
      <c r="HL15" s="486"/>
      <c r="HM15" s="486"/>
      <c r="HN15" s="486"/>
    </row>
    <row r="16" spans="1:222" ht="26.1" customHeight="1" x14ac:dyDescent="0.25">
      <c r="A16" s="601"/>
      <c r="B16" s="396" t="s">
        <v>29</v>
      </c>
      <c r="C16" s="397" t="s">
        <v>30</v>
      </c>
      <c r="D16" s="510" t="s">
        <v>186</v>
      </c>
      <c r="E16" s="419" t="s">
        <v>359</v>
      </c>
      <c r="F16" s="432">
        <v>0.14000000000000001</v>
      </c>
      <c r="G16" s="433" t="s">
        <v>224</v>
      </c>
      <c r="H16" s="414"/>
      <c r="I16" s="434">
        <f>F16</f>
        <v>0.14000000000000001</v>
      </c>
      <c r="EG16" s="486"/>
      <c r="EH16" s="486"/>
      <c r="EI16" s="486"/>
      <c r="EJ16" s="486"/>
      <c r="EK16" s="486"/>
      <c r="EL16" s="486"/>
      <c r="EM16" s="486"/>
      <c r="EN16" s="486"/>
      <c r="EO16" s="486"/>
      <c r="EP16" s="486"/>
      <c r="EQ16" s="486"/>
      <c r="ER16" s="486"/>
      <c r="ES16" s="486"/>
      <c r="ET16" s="486"/>
      <c r="EU16" s="486"/>
      <c r="EV16" s="486"/>
      <c r="EW16" s="486"/>
      <c r="EX16" s="486"/>
      <c r="EY16" s="486"/>
      <c r="EZ16" s="486"/>
      <c r="FA16" s="486"/>
      <c r="FB16" s="486"/>
      <c r="FC16" s="486"/>
      <c r="FD16" s="486"/>
      <c r="FE16" s="486"/>
      <c r="FF16" s="486"/>
      <c r="FG16" s="486"/>
      <c r="FH16" s="486"/>
      <c r="FI16" s="486"/>
      <c r="FJ16" s="486"/>
      <c r="FK16" s="486"/>
      <c r="FL16" s="486"/>
      <c r="FM16" s="486"/>
      <c r="FN16" s="486"/>
      <c r="FO16" s="486"/>
      <c r="FP16" s="486"/>
      <c r="FQ16" s="486"/>
      <c r="FR16" s="486"/>
      <c r="FS16" s="486"/>
      <c r="FT16" s="486"/>
      <c r="FU16" s="486"/>
      <c r="FV16" s="486"/>
      <c r="FW16" s="486"/>
      <c r="FX16" s="486"/>
      <c r="FY16" s="486"/>
      <c r="FZ16" s="486"/>
      <c r="GA16" s="486"/>
      <c r="GB16" s="486"/>
      <c r="GC16" s="486"/>
      <c r="GD16" s="486"/>
      <c r="GE16" s="486"/>
      <c r="GF16" s="486"/>
      <c r="GG16" s="486"/>
      <c r="GH16" s="486"/>
      <c r="GI16" s="486"/>
      <c r="GJ16" s="486"/>
      <c r="GK16" s="486"/>
      <c r="GL16" s="486"/>
      <c r="GM16" s="486"/>
      <c r="GN16" s="486"/>
      <c r="GO16" s="486"/>
      <c r="GP16" s="486"/>
      <c r="GQ16" s="486"/>
      <c r="GR16" s="486"/>
      <c r="GS16" s="486"/>
      <c r="GT16" s="486"/>
      <c r="GU16" s="486"/>
      <c r="GV16" s="486"/>
      <c r="GW16" s="486"/>
      <c r="GX16" s="486"/>
      <c r="GY16" s="486"/>
      <c r="GZ16" s="486"/>
      <c r="HA16" s="486"/>
      <c r="HB16" s="486"/>
      <c r="HC16" s="486"/>
      <c r="HD16" s="486"/>
      <c r="HE16" s="486"/>
      <c r="HF16" s="486"/>
      <c r="HG16" s="486"/>
      <c r="HH16" s="486"/>
      <c r="HI16" s="486"/>
      <c r="HJ16" s="486"/>
      <c r="HK16" s="486"/>
      <c r="HL16" s="486"/>
      <c r="HM16" s="486"/>
      <c r="HN16" s="486"/>
    </row>
    <row r="17" spans="1:222" ht="26.1" customHeight="1" x14ac:dyDescent="0.25">
      <c r="A17" s="602" t="s">
        <v>247</v>
      </c>
      <c r="B17" s="394" t="s">
        <v>196</v>
      </c>
      <c r="C17" s="395" t="s">
        <v>6</v>
      </c>
      <c r="D17" s="511" t="s">
        <v>292</v>
      </c>
      <c r="E17" s="424" t="s">
        <v>229</v>
      </c>
      <c r="F17" s="403" t="s">
        <v>108</v>
      </c>
      <c r="G17" s="435" t="s">
        <v>293</v>
      </c>
      <c r="H17" s="424" t="s">
        <v>229</v>
      </c>
      <c r="I17" s="403" t="s">
        <v>108</v>
      </c>
      <c r="EG17" s="486"/>
      <c r="EH17" s="486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6"/>
      <c r="EU17" s="486"/>
      <c r="EV17" s="486"/>
      <c r="EW17" s="486"/>
      <c r="EX17" s="486"/>
      <c r="EY17" s="486"/>
      <c r="EZ17" s="486"/>
      <c r="FA17" s="486"/>
      <c r="FB17" s="486"/>
      <c r="FC17" s="486"/>
      <c r="FD17" s="486"/>
      <c r="FE17" s="486"/>
      <c r="FF17" s="486"/>
      <c r="FG17" s="486"/>
      <c r="FH17" s="486"/>
      <c r="FI17" s="486"/>
      <c r="FJ17" s="486"/>
      <c r="FK17" s="486"/>
      <c r="FL17" s="486"/>
      <c r="FM17" s="486"/>
      <c r="FN17" s="486"/>
      <c r="FO17" s="486"/>
      <c r="FP17" s="486"/>
      <c r="FQ17" s="486"/>
      <c r="FR17" s="486"/>
      <c r="FS17" s="486"/>
      <c r="FT17" s="486"/>
      <c r="FU17" s="486"/>
      <c r="FV17" s="486"/>
      <c r="FW17" s="486"/>
      <c r="FX17" s="486"/>
      <c r="FY17" s="486"/>
      <c r="FZ17" s="486"/>
      <c r="GA17" s="486"/>
      <c r="GB17" s="486"/>
      <c r="GC17" s="486"/>
      <c r="GD17" s="486"/>
      <c r="GE17" s="486"/>
      <c r="GF17" s="486"/>
      <c r="GG17" s="486"/>
      <c r="GH17" s="486"/>
      <c r="GI17" s="486"/>
      <c r="GJ17" s="486"/>
      <c r="GK17" s="486"/>
      <c r="GL17" s="486"/>
      <c r="GM17" s="486"/>
      <c r="GN17" s="486"/>
      <c r="GO17" s="486"/>
      <c r="GP17" s="486"/>
      <c r="GQ17" s="486"/>
      <c r="GR17" s="486"/>
      <c r="GS17" s="486"/>
      <c r="GT17" s="486"/>
      <c r="GU17" s="486"/>
      <c r="GV17" s="486"/>
      <c r="GW17" s="486"/>
      <c r="GX17" s="486"/>
      <c r="GY17" s="486"/>
      <c r="GZ17" s="486"/>
      <c r="HA17" s="486"/>
      <c r="HB17" s="486"/>
      <c r="HC17" s="486"/>
      <c r="HD17" s="486"/>
      <c r="HE17" s="486"/>
      <c r="HF17" s="486"/>
      <c r="HG17" s="486"/>
      <c r="HH17" s="486"/>
      <c r="HI17" s="486"/>
      <c r="HJ17" s="486"/>
      <c r="HK17" s="486"/>
      <c r="HL17" s="486"/>
      <c r="HM17" s="486"/>
      <c r="HN17" s="486"/>
    </row>
    <row r="18" spans="1:222" ht="26.1" customHeight="1" x14ac:dyDescent="0.25">
      <c r="A18" s="603"/>
      <c r="B18" s="398" t="s">
        <v>197</v>
      </c>
      <c r="C18" s="399" t="s">
        <v>6</v>
      </c>
      <c r="D18" s="435" t="s">
        <v>215</v>
      </c>
      <c r="E18" s="436" t="s">
        <v>230</v>
      </c>
      <c r="F18" s="415">
        <v>55</v>
      </c>
      <c r="G18" s="435" t="s">
        <v>187</v>
      </c>
      <c r="H18" s="438" t="s">
        <v>359</v>
      </c>
      <c r="I18" s="415">
        <v>60</v>
      </c>
      <c r="EG18" s="486"/>
      <c r="EH18" s="486"/>
      <c r="EI18" s="486"/>
      <c r="EJ18" s="486"/>
      <c r="EK18" s="486"/>
      <c r="EL18" s="486"/>
      <c r="EM18" s="486"/>
      <c r="EN18" s="486"/>
      <c r="EO18" s="486"/>
      <c r="EP18" s="486"/>
      <c r="EQ18" s="486"/>
      <c r="ER18" s="486"/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486"/>
      <c r="FD18" s="486"/>
      <c r="FE18" s="486"/>
      <c r="FF18" s="486"/>
      <c r="FG18" s="486"/>
      <c r="FH18" s="486"/>
      <c r="FI18" s="486"/>
      <c r="FJ18" s="486"/>
      <c r="FK18" s="486"/>
      <c r="FL18" s="486"/>
      <c r="FM18" s="486"/>
      <c r="FN18" s="486"/>
      <c r="FO18" s="486"/>
      <c r="FP18" s="486"/>
      <c r="FQ18" s="486"/>
      <c r="FR18" s="486"/>
      <c r="FS18" s="486"/>
      <c r="FT18" s="486"/>
      <c r="FU18" s="486"/>
      <c r="FV18" s="486"/>
      <c r="FW18" s="486"/>
      <c r="FX18" s="486"/>
      <c r="FY18" s="486"/>
      <c r="FZ18" s="486"/>
      <c r="GA18" s="486"/>
      <c r="GB18" s="486"/>
      <c r="GC18" s="486"/>
      <c r="GD18" s="486"/>
      <c r="GE18" s="486"/>
      <c r="GF18" s="486"/>
      <c r="GG18" s="486"/>
      <c r="GH18" s="486"/>
      <c r="GI18" s="486"/>
      <c r="GJ18" s="486"/>
      <c r="GK18" s="486"/>
      <c r="GL18" s="486"/>
      <c r="GM18" s="486"/>
      <c r="GN18" s="486"/>
      <c r="GO18" s="486"/>
      <c r="GP18" s="486"/>
      <c r="GQ18" s="486"/>
      <c r="GR18" s="486"/>
      <c r="GS18" s="486"/>
      <c r="GT18" s="486"/>
      <c r="GU18" s="486"/>
      <c r="GV18" s="486"/>
      <c r="GW18" s="486"/>
      <c r="GX18" s="486"/>
      <c r="GY18" s="486"/>
      <c r="GZ18" s="486"/>
      <c r="HA18" s="486"/>
      <c r="HB18" s="486"/>
      <c r="HC18" s="486"/>
      <c r="HD18" s="486"/>
      <c r="HE18" s="486"/>
      <c r="HF18" s="486"/>
      <c r="HG18" s="486"/>
      <c r="HH18" s="486"/>
      <c r="HI18" s="486"/>
      <c r="HJ18" s="486"/>
      <c r="HK18" s="486"/>
      <c r="HL18" s="486"/>
      <c r="HM18" s="486"/>
      <c r="HN18" s="486"/>
    </row>
    <row r="19" spans="1:222" ht="26.1" customHeight="1" x14ac:dyDescent="0.25">
      <c r="A19" s="602"/>
      <c r="B19" s="398" t="s">
        <v>260</v>
      </c>
      <c r="C19" s="399" t="s">
        <v>6</v>
      </c>
      <c r="D19" s="410"/>
      <c r="E19" s="411"/>
      <c r="F19" s="412"/>
      <c r="G19" s="435" t="s">
        <v>188</v>
      </c>
      <c r="H19" s="437" t="s">
        <v>319</v>
      </c>
      <c r="I19" s="512">
        <v>3</v>
      </c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86"/>
      <c r="ER19" s="486"/>
      <c r="ES19" s="486"/>
      <c r="ET19" s="486"/>
      <c r="EU19" s="486"/>
      <c r="EV19" s="486"/>
      <c r="EW19" s="486"/>
      <c r="EX19" s="486"/>
      <c r="EY19" s="486"/>
      <c r="EZ19" s="486"/>
      <c r="FA19" s="486"/>
      <c r="FB19" s="486"/>
      <c r="FC19" s="486"/>
      <c r="FD19" s="486"/>
      <c r="FE19" s="486"/>
      <c r="FF19" s="486"/>
      <c r="FG19" s="486"/>
      <c r="FH19" s="486"/>
      <c r="FI19" s="486"/>
      <c r="FJ19" s="486"/>
      <c r="FK19" s="486"/>
      <c r="FL19" s="486"/>
      <c r="FM19" s="486"/>
      <c r="FN19" s="486"/>
      <c r="FO19" s="486"/>
      <c r="FP19" s="486"/>
      <c r="FQ19" s="486"/>
      <c r="FR19" s="486"/>
      <c r="FS19" s="486"/>
      <c r="FT19" s="486"/>
      <c r="FU19" s="486"/>
      <c r="FV19" s="486"/>
      <c r="FW19" s="486"/>
      <c r="FX19" s="486"/>
      <c r="FY19" s="486"/>
      <c r="FZ19" s="486"/>
      <c r="GA19" s="486"/>
      <c r="GB19" s="486"/>
      <c r="GC19" s="486"/>
      <c r="GD19" s="486"/>
      <c r="GE19" s="486"/>
      <c r="GF19" s="486"/>
      <c r="GG19" s="486"/>
      <c r="GH19" s="486"/>
      <c r="GI19" s="486"/>
      <c r="GJ19" s="486"/>
      <c r="GK19" s="486"/>
      <c r="GL19" s="486"/>
      <c r="GM19" s="486"/>
      <c r="GN19" s="486"/>
      <c r="GO19" s="486"/>
      <c r="GP19" s="486"/>
      <c r="GQ19" s="486"/>
      <c r="GR19" s="486"/>
      <c r="GS19" s="486"/>
      <c r="GT19" s="486"/>
      <c r="GU19" s="486"/>
      <c r="GV19" s="486"/>
      <c r="GW19" s="486"/>
      <c r="GX19" s="486"/>
      <c r="GY19" s="486"/>
      <c r="GZ19" s="486"/>
      <c r="HA19" s="486"/>
      <c r="HB19" s="486"/>
      <c r="HC19" s="486"/>
      <c r="HD19" s="486"/>
      <c r="HE19" s="486"/>
      <c r="HF19" s="486"/>
      <c r="HG19" s="486"/>
      <c r="HH19" s="486"/>
      <c r="HI19" s="486"/>
      <c r="HJ19" s="486"/>
      <c r="HK19" s="486"/>
      <c r="HL19" s="486"/>
      <c r="HM19" s="486"/>
      <c r="HN19" s="486"/>
    </row>
    <row r="20" spans="1:222" ht="26.1" customHeight="1" x14ac:dyDescent="0.25">
      <c r="A20" s="602"/>
      <c r="B20" s="398" t="s">
        <v>120</v>
      </c>
      <c r="C20" s="399" t="s">
        <v>1</v>
      </c>
      <c r="D20" s="410"/>
      <c r="E20" s="411"/>
      <c r="F20" s="412"/>
      <c r="G20" s="435" t="s">
        <v>189</v>
      </c>
      <c r="H20" s="424" t="s">
        <v>125</v>
      </c>
      <c r="I20" s="425">
        <v>30</v>
      </c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6"/>
      <c r="FL20" s="486"/>
      <c r="FM20" s="486"/>
      <c r="FN20" s="486"/>
      <c r="FO20" s="486"/>
      <c r="FP20" s="486"/>
      <c r="FQ20" s="486"/>
      <c r="FR20" s="486"/>
      <c r="FS20" s="486"/>
      <c r="FT20" s="486"/>
      <c r="FU20" s="486"/>
      <c r="FV20" s="486"/>
      <c r="FW20" s="486"/>
      <c r="FX20" s="486"/>
      <c r="FY20" s="486"/>
      <c r="FZ20" s="486"/>
      <c r="GA20" s="486"/>
      <c r="GB20" s="486"/>
      <c r="GC20" s="486"/>
      <c r="GD20" s="486"/>
      <c r="GE20" s="486"/>
      <c r="GF20" s="486"/>
      <c r="GG20" s="486"/>
      <c r="GH20" s="486"/>
      <c r="GI20" s="486"/>
      <c r="GJ20" s="486"/>
      <c r="GK20" s="486"/>
      <c r="GL20" s="486"/>
      <c r="GM20" s="486"/>
      <c r="GN20" s="486"/>
      <c r="GO20" s="486"/>
      <c r="GP20" s="486"/>
      <c r="GQ20" s="486"/>
      <c r="GR20" s="486"/>
      <c r="GS20" s="486"/>
      <c r="GT20" s="486"/>
      <c r="GU20" s="486"/>
      <c r="GV20" s="486"/>
      <c r="GW20" s="486"/>
      <c r="GX20" s="486"/>
      <c r="GY20" s="486"/>
      <c r="GZ20" s="486"/>
      <c r="HA20" s="486"/>
      <c r="HB20" s="486"/>
      <c r="HC20" s="486"/>
      <c r="HD20" s="486"/>
      <c r="HE20" s="486"/>
      <c r="HF20" s="486"/>
      <c r="HG20" s="486"/>
      <c r="HH20" s="486"/>
      <c r="HI20" s="486"/>
      <c r="HJ20" s="486"/>
      <c r="HK20" s="486"/>
      <c r="HL20" s="486"/>
      <c r="HM20" s="486"/>
      <c r="HN20" s="486"/>
    </row>
    <row r="21" spans="1:222" ht="26.1" customHeight="1" x14ac:dyDescent="0.25">
      <c r="A21" s="602"/>
      <c r="B21" s="398" t="s">
        <v>32</v>
      </c>
      <c r="C21" s="399" t="s">
        <v>6</v>
      </c>
      <c r="D21" s="435" t="s">
        <v>190</v>
      </c>
      <c r="E21" s="436" t="s">
        <v>231</v>
      </c>
      <c r="F21" s="415">
        <v>24</v>
      </c>
      <c r="G21" s="435" t="s">
        <v>190</v>
      </c>
      <c r="H21" s="438" t="s">
        <v>231</v>
      </c>
      <c r="I21" s="415">
        <v>26</v>
      </c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86"/>
      <c r="ER21" s="486"/>
      <c r="ES21" s="486"/>
      <c r="ET21" s="486"/>
      <c r="EU21" s="486"/>
      <c r="EV21" s="486"/>
      <c r="EW21" s="486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486"/>
      <c r="FL21" s="486"/>
      <c r="FM21" s="486"/>
      <c r="FN21" s="486"/>
      <c r="FO21" s="486"/>
      <c r="FP21" s="486"/>
      <c r="FQ21" s="486"/>
      <c r="FR21" s="486"/>
      <c r="FS21" s="486"/>
      <c r="FT21" s="486"/>
      <c r="FU21" s="486"/>
      <c r="FV21" s="486"/>
      <c r="FW21" s="486"/>
      <c r="FX21" s="486"/>
      <c r="FY21" s="486"/>
      <c r="FZ21" s="486"/>
      <c r="GA21" s="486"/>
      <c r="GB21" s="486"/>
      <c r="GC21" s="486"/>
      <c r="GD21" s="486"/>
      <c r="GE21" s="486"/>
      <c r="GF21" s="486"/>
      <c r="GG21" s="486"/>
      <c r="GH21" s="486"/>
      <c r="GI21" s="486"/>
      <c r="GJ21" s="486"/>
      <c r="GK21" s="486"/>
      <c r="GL21" s="486"/>
      <c r="GM21" s="486"/>
      <c r="GN21" s="486"/>
      <c r="GO21" s="486"/>
      <c r="GP21" s="486"/>
      <c r="GQ21" s="486"/>
      <c r="GR21" s="486"/>
      <c r="GS21" s="486"/>
      <c r="GT21" s="486"/>
      <c r="GU21" s="486"/>
      <c r="GV21" s="486"/>
      <c r="GW21" s="486"/>
      <c r="GX21" s="486"/>
      <c r="GY21" s="486"/>
      <c r="GZ21" s="486"/>
      <c r="HA21" s="486"/>
      <c r="HB21" s="486"/>
      <c r="HC21" s="486"/>
      <c r="HD21" s="486"/>
      <c r="HE21" s="486"/>
      <c r="HF21" s="486"/>
      <c r="HG21" s="486"/>
      <c r="HH21" s="486"/>
      <c r="HI21" s="486"/>
      <c r="HJ21" s="486"/>
      <c r="HK21" s="486"/>
      <c r="HL21" s="486"/>
      <c r="HM21" s="486"/>
      <c r="HN21" s="486"/>
    </row>
    <row r="22" spans="1:222" ht="26.1" customHeight="1" x14ac:dyDescent="0.25">
      <c r="A22" s="604"/>
      <c r="B22" s="396" t="s">
        <v>256</v>
      </c>
      <c r="C22" s="397" t="s">
        <v>64</v>
      </c>
      <c r="D22" s="428" t="s">
        <v>294</v>
      </c>
      <c r="E22" s="419" t="s">
        <v>359</v>
      </c>
      <c r="F22" s="439">
        <v>60</v>
      </c>
      <c r="G22" s="428" t="s">
        <v>294</v>
      </c>
      <c r="H22" s="419" t="s">
        <v>359</v>
      </c>
      <c r="I22" s="425">
        <v>60</v>
      </c>
      <c r="EG22" s="486"/>
      <c r="EH22" s="486"/>
      <c r="EI22" s="486"/>
      <c r="EJ22" s="486"/>
      <c r="EK22" s="486"/>
      <c r="EL22" s="486"/>
      <c r="EM22" s="486"/>
      <c r="EN22" s="486"/>
      <c r="EO22" s="486"/>
      <c r="EP22" s="486"/>
      <c r="EQ22" s="486"/>
      <c r="ER22" s="486"/>
      <c r="ES22" s="486"/>
      <c r="ET22" s="486"/>
      <c r="EU22" s="486"/>
      <c r="EV22" s="486"/>
      <c r="EW22" s="486"/>
      <c r="EX22" s="486"/>
      <c r="EY22" s="486"/>
      <c r="EZ22" s="486"/>
      <c r="FA22" s="486"/>
      <c r="FB22" s="486"/>
      <c r="FC22" s="486"/>
      <c r="FD22" s="486"/>
      <c r="FE22" s="486"/>
      <c r="FF22" s="486"/>
      <c r="FG22" s="486"/>
      <c r="FH22" s="486"/>
      <c r="FI22" s="486"/>
      <c r="FJ22" s="486"/>
      <c r="FK22" s="486"/>
      <c r="FL22" s="486"/>
      <c r="FM22" s="486"/>
      <c r="FN22" s="486"/>
      <c r="FO22" s="486"/>
      <c r="FP22" s="486"/>
      <c r="FQ22" s="486"/>
      <c r="FR22" s="486"/>
      <c r="FS22" s="486"/>
      <c r="FT22" s="486"/>
      <c r="FU22" s="486"/>
      <c r="FV22" s="486"/>
      <c r="FW22" s="486"/>
      <c r="FX22" s="486"/>
      <c r="FY22" s="486"/>
      <c r="FZ22" s="486"/>
      <c r="GA22" s="486"/>
      <c r="GB22" s="486"/>
      <c r="GC22" s="486"/>
      <c r="GD22" s="486"/>
      <c r="GE22" s="486"/>
      <c r="GF22" s="486"/>
      <c r="GG22" s="486"/>
      <c r="GH22" s="486"/>
      <c r="GI22" s="486"/>
      <c r="GJ22" s="486"/>
      <c r="GK22" s="486"/>
      <c r="GL22" s="486"/>
      <c r="GM22" s="486"/>
      <c r="GN22" s="486"/>
      <c r="GO22" s="486"/>
      <c r="GP22" s="486"/>
      <c r="GQ22" s="486"/>
      <c r="GR22" s="486"/>
      <c r="GS22" s="486"/>
      <c r="GT22" s="486"/>
      <c r="GU22" s="486"/>
      <c r="GV22" s="486"/>
      <c r="GW22" s="486"/>
      <c r="GX22" s="486"/>
      <c r="GY22" s="486"/>
      <c r="GZ22" s="486"/>
      <c r="HA22" s="486"/>
      <c r="HB22" s="486"/>
      <c r="HC22" s="486"/>
      <c r="HD22" s="486"/>
      <c r="HE22" s="486"/>
      <c r="HF22" s="486"/>
      <c r="HG22" s="486"/>
      <c r="HH22" s="486"/>
      <c r="HI22" s="486"/>
      <c r="HJ22" s="486"/>
      <c r="HK22" s="486"/>
      <c r="HL22" s="486"/>
      <c r="HM22" s="486"/>
      <c r="HN22" s="486"/>
    </row>
    <row r="23" spans="1:222" ht="26.1" customHeight="1" x14ac:dyDescent="0.3">
      <c r="A23" s="573" t="s">
        <v>248</v>
      </c>
      <c r="B23" s="398" t="s">
        <v>151</v>
      </c>
      <c r="C23" s="400" t="s">
        <v>108</v>
      </c>
      <c r="D23" s="410"/>
      <c r="E23" s="411"/>
      <c r="F23" s="412"/>
      <c r="G23" s="435" t="s">
        <v>191</v>
      </c>
      <c r="H23" s="424" t="s">
        <v>13</v>
      </c>
      <c r="I23" s="440" t="s">
        <v>33</v>
      </c>
      <c r="EG23" s="486"/>
      <c r="EH23" s="486"/>
      <c r="EI23" s="486"/>
      <c r="EJ23" s="486"/>
      <c r="EK23" s="486"/>
      <c r="EL23" s="486"/>
      <c r="EM23" s="486"/>
      <c r="EN23" s="486"/>
      <c r="EO23" s="486"/>
      <c r="EP23" s="486"/>
      <c r="EQ23" s="486"/>
      <c r="ER23" s="486"/>
      <c r="ES23" s="486"/>
      <c r="ET23" s="486"/>
      <c r="EU23" s="486"/>
      <c r="EV23" s="486"/>
      <c r="EW23" s="486"/>
      <c r="EX23" s="486"/>
      <c r="EY23" s="486"/>
      <c r="EZ23" s="486"/>
      <c r="FA23" s="486"/>
      <c r="FB23" s="486"/>
      <c r="FC23" s="486"/>
      <c r="FD23" s="486"/>
      <c r="FE23" s="486"/>
      <c r="FF23" s="486"/>
      <c r="FG23" s="486"/>
      <c r="FH23" s="486"/>
      <c r="FI23" s="486"/>
      <c r="FJ23" s="486"/>
      <c r="FK23" s="486"/>
      <c r="FL23" s="486"/>
      <c r="FM23" s="486"/>
      <c r="FN23" s="486"/>
      <c r="FO23" s="486"/>
      <c r="FP23" s="486"/>
      <c r="FQ23" s="486"/>
      <c r="FR23" s="486"/>
      <c r="FS23" s="486"/>
      <c r="FT23" s="486"/>
      <c r="FU23" s="486"/>
      <c r="FV23" s="486"/>
      <c r="FW23" s="486"/>
      <c r="FX23" s="486"/>
      <c r="FY23" s="486"/>
      <c r="FZ23" s="486"/>
      <c r="GA23" s="486"/>
      <c r="GB23" s="486"/>
      <c r="GC23" s="486"/>
      <c r="GD23" s="486"/>
      <c r="GE23" s="486"/>
      <c r="GF23" s="486"/>
      <c r="GG23" s="486"/>
      <c r="GH23" s="486"/>
      <c r="GI23" s="486"/>
      <c r="GJ23" s="486"/>
      <c r="GK23" s="486"/>
      <c r="GL23" s="486"/>
      <c r="GM23" s="486"/>
      <c r="GN23" s="486"/>
      <c r="GO23" s="486"/>
      <c r="GP23" s="486"/>
      <c r="GQ23" s="486"/>
      <c r="GR23" s="486"/>
      <c r="GS23" s="486"/>
      <c r="GT23" s="486"/>
      <c r="GU23" s="486"/>
      <c r="GV23" s="486"/>
      <c r="GW23" s="486"/>
      <c r="GX23" s="486"/>
      <c r="GY23" s="486"/>
      <c r="GZ23" s="486"/>
      <c r="HA23" s="486"/>
      <c r="HB23" s="486"/>
      <c r="HC23" s="486"/>
      <c r="HD23" s="486"/>
      <c r="HE23" s="486"/>
      <c r="HF23" s="486"/>
      <c r="HG23" s="486"/>
      <c r="HH23" s="486"/>
      <c r="HI23" s="486"/>
      <c r="HJ23" s="486"/>
      <c r="HK23" s="486"/>
      <c r="HL23" s="486"/>
      <c r="HM23" s="486"/>
      <c r="HN23" s="486"/>
    </row>
    <row r="24" spans="1:222" ht="26.1" customHeight="1" x14ac:dyDescent="0.3">
      <c r="A24" s="602"/>
      <c r="B24" s="398" t="s">
        <v>262</v>
      </c>
      <c r="C24" s="400" t="s">
        <v>6</v>
      </c>
      <c r="D24" s="410"/>
      <c r="E24" s="411"/>
      <c r="F24" s="412"/>
      <c r="G24" s="435" t="s">
        <v>192</v>
      </c>
      <c r="H24" s="424" t="s">
        <v>257</v>
      </c>
      <c r="I24" s="415">
        <v>0</v>
      </c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6"/>
      <c r="FL24" s="486"/>
      <c r="FM24" s="486"/>
      <c r="FN24" s="486"/>
      <c r="FO24" s="486"/>
      <c r="FP24" s="486"/>
      <c r="FQ24" s="486"/>
      <c r="FR24" s="486"/>
      <c r="FS24" s="486"/>
      <c r="FT24" s="486"/>
      <c r="FU24" s="486"/>
      <c r="FV24" s="486"/>
      <c r="FW24" s="486"/>
      <c r="FX24" s="486"/>
      <c r="FY24" s="486"/>
      <c r="FZ24" s="486"/>
      <c r="GA24" s="486"/>
      <c r="GB24" s="486"/>
      <c r="GC24" s="486"/>
      <c r="GD24" s="486"/>
      <c r="GE24" s="486"/>
      <c r="GF24" s="486"/>
      <c r="GG24" s="486"/>
      <c r="GH24" s="486"/>
      <c r="GI24" s="486"/>
      <c r="GJ24" s="486"/>
      <c r="GK24" s="486"/>
      <c r="GL24" s="486"/>
      <c r="GM24" s="486"/>
      <c r="GN24" s="486"/>
      <c r="GO24" s="486"/>
      <c r="GP24" s="486"/>
      <c r="GQ24" s="486"/>
      <c r="GR24" s="486"/>
      <c r="GS24" s="486"/>
      <c r="GT24" s="486"/>
      <c r="GU24" s="486"/>
      <c r="GV24" s="486"/>
      <c r="GW24" s="486"/>
      <c r="GX24" s="486"/>
      <c r="GY24" s="486"/>
      <c r="GZ24" s="486"/>
      <c r="HA24" s="486"/>
      <c r="HB24" s="486"/>
      <c r="HC24" s="486"/>
      <c r="HD24" s="486"/>
      <c r="HE24" s="486"/>
      <c r="HF24" s="486"/>
      <c r="HG24" s="486"/>
      <c r="HH24" s="486"/>
      <c r="HI24" s="486"/>
      <c r="HJ24" s="486"/>
      <c r="HK24" s="486"/>
      <c r="HL24" s="486"/>
      <c r="HM24" s="486"/>
      <c r="HN24" s="486"/>
    </row>
    <row r="25" spans="1:222" ht="26.1" customHeight="1" x14ac:dyDescent="0.3">
      <c r="A25" s="604"/>
      <c r="B25" s="396" t="s">
        <v>164</v>
      </c>
      <c r="C25" s="489" t="s">
        <v>30</v>
      </c>
      <c r="D25" s="433"/>
      <c r="E25" s="414"/>
      <c r="F25" s="423"/>
      <c r="G25" s="428" t="s">
        <v>193</v>
      </c>
      <c r="H25" s="419" t="s">
        <v>359</v>
      </c>
      <c r="I25" s="534">
        <v>0</v>
      </c>
      <c r="EG25" s="486"/>
      <c r="EH25" s="486"/>
      <c r="EI25" s="486"/>
      <c r="EJ25" s="486"/>
      <c r="EK25" s="486"/>
      <c r="EL25" s="486"/>
      <c r="EM25" s="486"/>
      <c r="EN25" s="486"/>
      <c r="EO25" s="486"/>
      <c r="EP25" s="486"/>
      <c r="EQ25" s="486"/>
      <c r="ER25" s="486"/>
      <c r="ES25" s="486"/>
      <c r="ET25" s="486"/>
      <c r="EU25" s="486"/>
      <c r="EV25" s="486"/>
      <c r="EW25" s="486"/>
      <c r="EX25" s="486"/>
      <c r="EY25" s="486"/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486"/>
      <c r="FL25" s="486"/>
      <c r="FM25" s="486"/>
      <c r="FN25" s="486"/>
      <c r="FO25" s="486"/>
      <c r="FP25" s="486"/>
      <c r="FQ25" s="486"/>
      <c r="FR25" s="486"/>
      <c r="FS25" s="486"/>
      <c r="FT25" s="486"/>
      <c r="FU25" s="486"/>
      <c r="FV25" s="486"/>
      <c r="FW25" s="486"/>
      <c r="FX25" s="486"/>
      <c r="FY25" s="486"/>
      <c r="FZ25" s="486"/>
      <c r="GA25" s="486"/>
      <c r="GB25" s="486"/>
      <c r="GC25" s="486"/>
      <c r="GD25" s="486"/>
      <c r="GE25" s="486"/>
      <c r="GF25" s="486"/>
      <c r="GG25" s="486"/>
      <c r="GH25" s="486"/>
      <c r="GI25" s="486"/>
      <c r="GJ25" s="486"/>
      <c r="GK25" s="486"/>
      <c r="GL25" s="486"/>
      <c r="GM25" s="486"/>
      <c r="GN25" s="486"/>
      <c r="GO25" s="486"/>
      <c r="GP25" s="486"/>
      <c r="GQ25" s="486"/>
      <c r="GR25" s="486"/>
      <c r="GS25" s="486"/>
      <c r="GT25" s="486"/>
      <c r="GU25" s="486"/>
      <c r="GV25" s="486"/>
      <c r="GW25" s="486"/>
      <c r="GX25" s="486"/>
      <c r="GY25" s="486"/>
      <c r="GZ25" s="486"/>
      <c r="HA25" s="486"/>
      <c r="HB25" s="486"/>
      <c r="HC25" s="486"/>
      <c r="HD25" s="486"/>
      <c r="HE25" s="486"/>
      <c r="HF25" s="486"/>
      <c r="HG25" s="486"/>
      <c r="HH25" s="486"/>
      <c r="HI25" s="486"/>
      <c r="HJ25" s="486"/>
      <c r="HK25" s="486"/>
      <c r="HL25" s="486"/>
      <c r="HM25" s="486"/>
      <c r="HN25" s="486"/>
    </row>
    <row r="26" spans="1:222" s="368" customFormat="1" ht="39.950000000000003" customHeight="1" x14ac:dyDescent="0.25">
      <c r="A26" s="630"/>
      <c r="B26" s="630"/>
      <c r="C26" s="630"/>
      <c r="D26" s="630"/>
      <c r="E26" s="630"/>
      <c r="F26" s="630"/>
      <c r="G26" s="630"/>
      <c r="H26" s="630"/>
      <c r="I26" s="630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</row>
    <row r="27" spans="1:222" ht="20.100000000000001" customHeight="1" x14ac:dyDescent="0.25">
      <c r="A27" s="624" t="s">
        <v>305</v>
      </c>
      <c r="B27" s="625"/>
      <c r="C27" s="626"/>
      <c r="D27" s="624"/>
      <c r="E27" s="625"/>
      <c r="F27" s="625"/>
      <c r="G27" s="625"/>
      <c r="H27" s="625"/>
      <c r="I27" s="626"/>
      <c r="EG27" s="486"/>
      <c r="EH27" s="486"/>
      <c r="EI27" s="486"/>
      <c r="EJ27" s="486"/>
      <c r="EK27" s="486"/>
      <c r="EL27" s="486"/>
      <c r="EM27" s="486"/>
      <c r="EN27" s="486"/>
      <c r="EO27" s="486"/>
      <c r="EP27" s="486"/>
      <c r="EQ27" s="486"/>
      <c r="ER27" s="486"/>
      <c r="ES27" s="486"/>
      <c r="ET27" s="486"/>
      <c r="EU27" s="486"/>
      <c r="EV27" s="486"/>
      <c r="EW27" s="486"/>
      <c r="EX27" s="486"/>
      <c r="EY27" s="486"/>
      <c r="EZ27" s="486"/>
      <c r="FA27" s="486"/>
      <c r="FB27" s="486"/>
      <c r="FC27" s="486"/>
      <c r="FD27" s="486"/>
      <c r="FE27" s="486"/>
      <c r="FF27" s="486"/>
      <c r="FG27" s="486"/>
      <c r="FH27" s="486"/>
      <c r="FI27" s="486"/>
      <c r="FJ27" s="486"/>
      <c r="FK27" s="486"/>
      <c r="FL27" s="486"/>
      <c r="FM27" s="486"/>
      <c r="FN27" s="486"/>
      <c r="FO27" s="486"/>
      <c r="FP27" s="486"/>
      <c r="FQ27" s="486"/>
      <c r="FR27" s="486"/>
      <c r="FS27" s="486"/>
      <c r="FT27" s="486"/>
      <c r="FU27" s="486"/>
      <c r="FV27" s="486"/>
      <c r="FW27" s="486"/>
      <c r="FX27" s="486"/>
      <c r="FY27" s="486"/>
      <c r="FZ27" s="486"/>
      <c r="GA27" s="486"/>
      <c r="GB27" s="486"/>
      <c r="GC27" s="486"/>
      <c r="GD27" s="486"/>
      <c r="GE27" s="486"/>
      <c r="GF27" s="486"/>
      <c r="GG27" s="486"/>
      <c r="GH27" s="486"/>
      <c r="GI27" s="486"/>
      <c r="GJ27" s="486"/>
      <c r="GK27" s="486"/>
      <c r="GL27" s="486"/>
      <c r="GM27" s="486"/>
      <c r="GN27" s="486"/>
      <c r="GO27" s="486"/>
      <c r="GP27" s="486"/>
      <c r="GQ27" s="486"/>
      <c r="GR27" s="486"/>
      <c r="GS27" s="486"/>
      <c r="GT27" s="486"/>
      <c r="GU27" s="486"/>
      <c r="GV27" s="486"/>
      <c r="GW27" s="486"/>
      <c r="GX27" s="486"/>
      <c r="GY27" s="486"/>
      <c r="GZ27" s="486"/>
      <c r="HA27" s="486"/>
      <c r="HB27" s="486"/>
      <c r="HC27" s="486"/>
      <c r="HD27" s="486"/>
      <c r="HE27" s="486"/>
      <c r="HF27" s="486"/>
      <c r="HG27" s="486"/>
      <c r="HH27" s="486"/>
      <c r="HI27" s="486"/>
      <c r="HJ27" s="486"/>
      <c r="HK27" s="486"/>
      <c r="HL27" s="486"/>
      <c r="HM27" s="486"/>
      <c r="HN27" s="486"/>
    </row>
    <row r="28" spans="1:222" ht="20.100000000000001" customHeight="1" x14ac:dyDescent="0.25">
      <c r="A28" s="627"/>
      <c r="B28" s="628"/>
      <c r="C28" s="629"/>
      <c r="D28" s="627"/>
      <c r="E28" s="628"/>
      <c r="F28" s="628"/>
      <c r="G28" s="628"/>
      <c r="H28" s="628"/>
      <c r="I28" s="629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6"/>
      <c r="EY28" s="486"/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486"/>
      <c r="FL28" s="486"/>
      <c r="FM28" s="486"/>
      <c r="FN28" s="486"/>
      <c r="FO28" s="486"/>
      <c r="FP28" s="486"/>
      <c r="FQ28" s="486"/>
      <c r="FR28" s="486"/>
      <c r="FS28" s="486"/>
      <c r="FT28" s="486"/>
      <c r="FU28" s="486"/>
      <c r="FV28" s="486"/>
      <c r="FW28" s="486"/>
      <c r="FX28" s="486"/>
      <c r="FY28" s="486"/>
      <c r="FZ28" s="486"/>
      <c r="GA28" s="486"/>
      <c r="GB28" s="486"/>
      <c r="GC28" s="486"/>
      <c r="GD28" s="486"/>
      <c r="GE28" s="486"/>
      <c r="GF28" s="486"/>
      <c r="GG28" s="486"/>
      <c r="GH28" s="486"/>
      <c r="GI28" s="486"/>
      <c r="GJ28" s="486"/>
      <c r="GK28" s="486"/>
      <c r="GL28" s="486"/>
      <c r="GM28" s="486"/>
      <c r="GN28" s="486"/>
      <c r="GO28" s="486"/>
      <c r="GP28" s="486"/>
      <c r="GQ28" s="486"/>
      <c r="GR28" s="486"/>
      <c r="GS28" s="486"/>
      <c r="GT28" s="486"/>
      <c r="GU28" s="486"/>
      <c r="GV28" s="486"/>
      <c r="GW28" s="486"/>
      <c r="GX28" s="486"/>
      <c r="GY28" s="486"/>
      <c r="GZ28" s="486"/>
      <c r="HA28" s="486"/>
      <c r="HB28" s="486"/>
      <c r="HC28" s="486"/>
      <c r="HD28" s="486"/>
      <c r="HE28" s="486"/>
      <c r="HF28" s="486"/>
      <c r="HG28" s="486"/>
      <c r="HH28" s="486"/>
      <c r="HI28" s="486"/>
      <c r="HJ28" s="486"/>
      <c r="HK28" s="486"/>
      <c r="HL28" s="486"/>
      <c r="HM28" s="486"/>
      <c r="HN28" s="486"/>
    </row>
    <row r="29" spans="1:222" ht="26.1" customHeight="1" x14ac:dyDescent="0.25">
      <c r="A29" s="656" t="s">
        <v>131</v>
      </c>
      <c r="B29" s="441" t="s">
        <v>338</v>
      </c>
      <c r="C29" s="442" t="s">
        <v>114</v>
      </c>
      <c r="D29" s="443"/>
      <c r="E29" s="444"/>
      <c r="F29" s="445">
        <f>Bemessung!AL27*F12/F13</f>
        <v>9322.1997163040887</v>
      </c>
      <c r="G29" s="443"/>
      <c r="H29" s="446"/>
      <c r="I29" s="445">
        <f>Bemessung!AL60*I12/I13</f>
        <v>5039.3745270408299</v>
      </c>
      <c r="EG29" s="486"/>
      <c r="EH29" s="486"/>
      <c r="EI29" s="486"/>
      <c r="EJ29" s="486"/>
      <c r="EK29" s="486"/>
      <c r="EL29" s="486"/>
      <c r="EM29" s="486"/>
      <c r="EN29" s="486"/>
      <c r="EO29" s="486"/>
      <c r="EP29" s="486"/>
      <c r="EQ29" s="486"/>
      <c r="ER29" s="486"/>
      <c r="ES29" s="486"/>
      <c r="ET29" s="486"/>
      <c r="EU29" s="486"/>
      <c r="EV29" s="486"/>
      <c r="EW29" s="486"/>
      <c r="EX29" s="486"/>
      <c r="EY29" s="486"/>
      <c r="EZ29" s="486"/>
      <c r="FA29" s="486"/>
      <c r="FB29" s="486"/>
      <c r="FC29" s="486"/>
      <c r="FD29" s="486"/>
      <c r="FE29" s="486"/>
      <c r="FF29" s="486"/>
      <c r="FG29" s="486"/>
      <c r="FH29" s="486"/>
      <c r="FI29" s="486"/>
      <c r="FJ29" s="486"/>
      <c r="FK29" s="486"/>
      <c r="FL29" s="486"/>
      <c r="FM29" s="486"/>
      <c r="FN29" s="486"/>
      <c r="FO29" s="486"/>
      <c r="FP29" s="486"/>
      <c r="FQ29" s="486"/>
      <c r="FR29" s="486"/>
      <c r="FS29" s="486"/>
      <c r="FT29" s="486"/>
      <c r="FU29" s="486"/>
      <c r="FV29" s="486"/>
      <c r="FW29" s="486"/>
      <c r="FX29" s="486"/>
      <c r="FY29" s="486"/>
      <c r="FZ29" s="486"/>
      <c r="GA29" s="486"/>
      <c r="GB29" s="486"/>
      <c r="GC29" s="486"/>
      <c r="GD29" s="486"/>
      <c r="GE29" s="486"/>
      <c r="GF29" s="486"/>
      <c r="GG29" s="486"/>
      <c r="GH29" s="486"/>
      <c r="GI29" s="486"/>
      <c r="GJ29" s="486"/>
      <c r="GK29" s="486"/>
      <c r="GL29" s="486"/>
      <c r="GM29" s="486"/>
      <c r="GN29" s="486"/>
      <c r="GO29" s="486"/>
      <c r="GP29" s="486"/>
      <c r="GQ29" s="486"/>
      <c r="GR29" s="486"/>
      <c r="GS29" s="486"/>
      <c r="GT29" s="486"/>
      <c r="GU29" s="486"/>
      <c r="GV29" s="486"/>
      <c r="GW29" s="486"/>
      <c r="GX29" s="486"/>
      <c r="GY29" s="486"/>
      <c r="GZ29" s="486"/>
      <c r="HA29" s="486"/>
      <c r="HB29" s="486"/>
      <c r="HC29" s="486"/>
      <c r="HD29" s="486"/>
      <c r="HE29" s="486"/>
      <c r="HF29" s="486"/>
      <c r="HG29" s="486"/>
      <c r="HH29" s="486"/>
      <c r="HI29" s="486"/>
      <c r="HJ29" s="486"/>
      <c r="HK29" s="486"/>
      <c r="HL29" s="486"/>
      <c r="HM29" s="486"/>
      <c r="HN29" s="486"/>
    </row>
    <row r="30" spans="1:222" ht="26.1" customHeight="1" x14ac:dyDescent="0.25">
      <c r="A30" s="657"/>
      <c r="B30" s="447" t="s">
        <v>339</v>
      </c>
      <c r="C30" s="448" t="s">
        <v>114</v>
      </c>
      <c r="D30" s="449"/>
      <c r="E30" s="450"/>
      <c r="F30" s="451">
        <f>IF(F29-F14&lt;=0,0,F29-F14)</f>
        <v>1822.1997163040887</v>
      </c>
      <c r="G30" s="449"/>
      <c r="H30" s="452"/>
      <c r="I30" s="451" t="str">
        <f>IF(I29-I14&lt;=0,"–",I29-I14)</f>
        <v>–</v>
      </c>
      <c r="EG30" s="486"/>
      <c r="EH30" s="486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6"/>
      <c r="EV30" s="486"/>
      <c r="EW30" s="486"/>
      <c r="EX30" s="486"/>
      <c r="EY30" s="486"/>
      <c r="EZ30" s="486"/>
      <c r="FA30" s="486"/>
      <c r="FB30" s="486"/>
      <c r="FC30" s="486"/>
      <c r="FD30" s="486"/>
      <c r="FE30" s="486"/>
      <c r="FF30" s="486"/>
      <c r="FG30" s="486"/>
      <c r="FH30" s="486"/>
      <c r="FI30" s="486"/>
      <c r="FJ30" s="486"/>
      <c r="FK30" s="486"/>
      <c r="FL30" s="486"/>
      <c r="FM30" s="486"/>
      <c r="FN30" s="486"/>
      <c r="FO30" s="486"/>
      <c r="FP30" s="486"/>
      <c r="FQ30" s="486"/>
      <c r="FR30" s="486"/>
      <c r="FS30" s="486"/>
      <c r="FT30" s="486"/>
      <c r="FU30" s="486"/>
      <c r="FV30" s="486"/>
      <c r="FW30" s="486"/>
      <c r="FX30" s="486"/>
      <c r="FY30" s="486"/>
      <c r="FZ30" s="486"/>
      <c r="GA30" s="486"/>
      <c r="GB30" s="486"/>
      <c r="GC30" s="486"/>
      <c r="GD30" s="486"/>
      <c r="GE30" s="486"/>
      <c r="GF30" s="486"/>
      <c r="GG30" s="486"/>
      <c r="GH30" s="486"/>
      <c r="GI30" s="486"/>
      <c r="GJ30" s="486"/>
      <c r="GK30" s="486"/>
      <c r="GL30" s="486"/>
      <c r="GM30" s="486"/>
      <c r="GN30" s="486"/>
      <c r="GO30" s="486"/>
      <c r="GP30" s="486"/>
      <c r="GQ30" s="486"/>
      <c r="GR30" s="486"/>
      <c r="GS30" s="486"/>
      <c r="GT30" s="486"/>
      <c r="GU30" s="486"/>
      <c r="GV30" s="486"/>
      <c r="GW30" s="486"/>
      <c r="GX30" s="486"/>
      <c r="GY30" s="486"/>
      <c r="GZ30" s="486"/>
      <c r="HA30" s="486"/>
      <c r="HB30" s="486"/>
      <c r="HC30" s="486"/>
      <c r="HD30" s="486"/>
      <c r="HE30" s="486"/>
      <c r="HF30" s="486"/>
      <c r="HG30" s="486"/>
      <c r="HH30" s="486"/>
      <c r="HI30" s="486"/>
      <c r="HJ30" s="486"/>
      <c r="HK30" s="486"/>
      <c r="HL30" s="486"/>
      <c r="HM30" s="486"/>
      <c r="HN30" s="486"/>
    </row>
    <row r="31" spans="1:222" ht="26.1" customHeight="1" x14ac:dyDescent="0.25">
      <c r="A31" s="658"/>
      <c r="B31" s="447" t="s">
        <v>340</v>
      </c>
      <c r="C31" s="448" t="s">
        <v>135</v>
      </c>
      <c r="D31" s="449"/>
      <c r="E31" s="450"/>
      <c r="F31" s="453">
        <f>Bemessung!AL27*F12/F14</f>
        <v>3.7288798865216357</v>
      </c>
      <c r="G31" s="449"/>
      <c r="H31" s="452"/>
      <c r="I31" s="453">
        <f>Bemessung!AL60*I12/I14</f>
        <v>2.0157498108163319</v>
      </c>
      <c r="EG31" s="486"/>
      <c r="EH31" s="486"/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6"/>
      <c r="EV31" s="486"/>
      <c r="EW31" s="486"/>
      <c r="EX31" s="486"/>
      <c r="EY31" s="486"/>
      <c r="EZ31" s="486"/>
      <c r="FA31" s="486"/>
      <c r="FB31" s="486"/>
      <c r="FC31" s="486"/>
      <c r="FD31" s="486"/>
      <c r="FE31" s="486"/>
      <c r="FF31" s="486"/>
      <c r="FG31" s="486"/>
      <c r="FH31" s="486"/>
      <c r="FI31" s="486"/>
      <c r="FJ31" s="486"/>
      <c r="FK31" s="486"/>
      <c r="FL31" s="486"/>
      <c r="FM31" s="486"/>
      <c r="FN31" s="486"/>
      <c r="FO31" s="486"/>
      <c r="FP31" s="486"/>
      <c r="FQ31" s="486"/>
      <c r="FR31" s="486"/>
      <c r="FS31" s="486"/>
      <c r="FT31" s="486"/>
      <c r="FU31" s="486"/>
      <c r="FV31" s="486"/>
      <c r="FW31" s="486"/>
      <c r="FX31" s="486"/>
      <c r="FY31" s="486"/>
      <c r="FZ31" s="486"/>
      <c r="GA31" s="486"/>
      <c r="GB31" s="486"/>
      <c r="GC31" s="486"/>
      <c r="GD31" s="486"/>
      <c r="GE31" s="486"/>
      <c r="GF31" s="486"/>
      <c r="GG31" s="486"/>
      <c r="GH31" s="486"/>
      <c r="GI31" s="486"/>
      <c r="GJ31" s="486"/>
      <c r="GK31" s="486"/>
      <c r="GL31" s="486"/>
      <c r="GM31" s="486"/>
      <c r="GN31" s="486"/>
      <c r="GO31" s="486"/>
      <c r="GP31" s="486"/>
      <c r="GQ31" s="486"/>
      <c r="GR31" s="486"/>
      <c r="GS31" s="486"/>
      <c r="GT31" s="486"/>
      <c r="GU31" s="486"/>
      <c r="GV31" s="486"/>
      <c r="GW31" s="486"/>
      <c r="GX31" s="486"/>
      <c r="GY31" s="486"/>
      <c r="GZ31" s="486"/>
      <c r="HA31" s="486"/>
      <c r="HB31" s="486"/>
      <c r="HC31" s="486"/>
      <c r="HD31" s="486"/>
      <c r="HE31" s="486"/>
      <c r="HF31" s="486"/>
      <c r="HG31" s="486"/>
      <c r="HH31" s="486"/>
      <c r="HI31" s="486"/>
      <c r="HJ31" s="486"/>
      <c r="HK31" s="486"/>
      <c r="HL31" s="486"/>
      <c r="HM31" s="486"/>
      <c r="HN31" s="486"/>
    </row>
    <row r="32" spans="1:222" ht="26.1" customHeight="1" x14ac:dyDescent="0.25">
      <c r="A32" s="632" t="s">
        <v>355</v>
      </c>
      <c r="B32" s="454" t="s">
        <v>232</v>
      </c>
      <c r="C32" s="442" t="s">
        <v>114</v>
      </c>
      <c r="D32" s="443"/>
      <c r="E32" s="444"/>
      <c r="F32" s="445" t="s">
        <v>108</v>
      </c>
      <c r="G32" s="444"/>
      <c r="H32" s="455"/>
      <c r="I32" s="445">
        <f>Bemessung!BH58</f>
        <v>957.48116013775768</v>
      </c>
      <c r="EG32" s="486"/>
      <c r="EH32" s="486"/>
      <c r="EI32" s="486"/>
      <c r="EJ32" s="486"/>
      <c r="EK32" s="486"/>
      <c r="EL32" s="486"/>
      <c r="EM32" s="486"/>
      <c r="EN32" s="486"/>
      <c r="EO32" s="486"/>
      <c r="EP32" s="486"/>
      <c r="EQ32" s="486"/>
      <c r="ER32" s="486"/>
      <c r="ES32" s="486"/>
      <c r="ET32" s="486"/>
      <c r="EU32" s="486"/>
      <c r="EV32" s="486"/>
      <c r="EW32" s="486"/>
      <c r="EX32" s="486"/>
      <c r="EY32" s="486"/>
      <c r="EZ32" s="486"/>
      <c r="FA32" s="486"/>
      <c r="FB32" s="486"/>
      <c r="FC32" s="486"/>
      <c r="FD32" s="486"/>
      <c r="FE32" s="486"/>
      <c r="FF32" s="486"/>
      <c r="FG32" s="486"/>
      <c r="FH32" s="486"/>
      <c r="FI32" s="486"/>
      <c r="FJ32" s="486"/>
      <c r="FK32" s="486"/>
      <c r="FL32" s="486"/>
      <c r="FM32" s="486"/>
      <c r="FN32" s="486"/>
      <c r="FO32" s="486"/>
      <c r="FP32" s="486"/>
      <c r="FQ32" s="486"/>
      <c r="FR32" s="486"/>
      <c r="FS32" s="486"/>
      <c r="FT32" s="486"/>
      <c r="FU32" s="486"/>
      <c r="FV32" s="486"/>
      <c r="FW32" s="486"/>
      <c r="FX32" s="486"/>
      <c r="FY32" s="486"/>
      <c r="FZ32" s="486"/>
      <c r="GA32" s="486"/>
      <c r="GB32" s="486"/>
      <c r="GC32" s="486"/>
      <c r="GD32" s="486"/>
      <c r="GE32" s="486"/>
      <c r="GF32" s="486"/>
      <c r="GG32" s="486"/>
      <c r="GH32" s="486"/>
      <c r="GI32" s="486"/>
      <c r="GJ32" s="486"/>
      <c r="GK32" s="486"/>
      <c r="GL32" s="486"/>
      <c r="GM32" s="486"/>
      <c r="GN32" s="486"/>
      <c r="GO32" s="486"/>
      <c r="GP32" s="486"/>
      <c r="GQ32" s="486"/>
      <c r="GR32" s="486"/>
      <c r="GS32" s="486"/>
      <c r="GT32" s="486"/>
      <c r="GU32" s="486"/>
      <c r="GV32" s="486"/>
      <c r="GW32" s="486"/>
      <c r="GX32" s="486"/>
      <c r="GY32" s="486"/>
      <c r="GZ32" s="486"/>
      <c r="HA32" s="486"/>
      <c r="HB32" s="486"/>
      <c r="HC32" s="486"/>
      <c r="HD32" s="486"/>
      <c r="HE32" s="486"/>
      <c r="HF32" s="486"/>
      <c r="HG32" s="486"/>
      <c r="HH32" s="486"/>
      <c r="HI32" s="486"/>
      <c r="HJ32" s="486"/>
      <c r="HK32" s="486"/>
      <c r="HL32" s="486"/>
      <c r="HM32" s="486"/>
      <c r="HN32" s="486"/>
    </row>
    <row r="33" spans="1:222" ht="26.1" customHeight="1" x14ac:dyDescent="0.25">
      <c r="A33" s="633"/>
      <c r="B33" s="456" t="s">
        <v>278</v>
      </c>
      <c r="C33" s="457" t="s">
        <v>61</v>
      </c>
      <c r="D33" s="458"/>
      <c r="E33" s="459"/>
      <c r="F33" s="460">
        <f>Bemessung!AY26</f>
        <v>1188.4090998633983</v>
      </c>
      <c r="G33" s="459"/>
      <c r="H33" s="461"/>
      <c r="I33" s="460">
        <f>Bemessung!AY56</f>
        <v>895.56193228545033</v>
      </c>
      <c r="EG33" s="486"/>
      <c r="EH33" s="486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6"/>
      <c r="EV33" s="486"/>
      <c r="EW33" s="486"/>
      <c r="EX33" s="486"/>
      <c r="EY33" s="486"/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6"/>
      <c r="FK33" s="486"/>
      <c r="FL33" s="486"/>
      <c r="FM33" s="486"/>
      <c r="FN33" s="486"/>
      <c r="FO33" s="486"/>
      <c r="FP33" s="486"/>
      <c r="FQ33" s="486"/>
      <c r="FR33" s="486"/>
      <c r="FS33" s="486"/>
      <c r="FT33" s="486"/>
      <c r="FU33" s="486"/>
      <c r="FV33" s="486"/>
      <c r="FW33" s="486"/>
      <c r="FX33" s="486"/>
      <c r="FY33" s="486"/>
      <c r="FZ33" s="486"/>
      <c r="GA33" s="486"/>
      <c r="GB33" s="486"/>
      <c r="GC33" s="486"/>
      <c r="GD33" s="486"/>
      <c r="GE33" s="486"/>
      <c r="GF33" s="486"/>
      <c r="GG33" s="486"/>
      <c r="GH33" s="486"/>
      <c r="GI33" s="486"/>
      <c r="GJ33" s="486"/>
      <c r="GK33" s="486"/>
      <c r="GL33" s="486"/>
      <c r="GM33" s="486"/>
      <c r="GN33" s="486"/>
      <c r="GO33" s="486"/>
      <c r="GP33" s="486"/>
      <c r="GQ33" s="486"/>
      <c r="GR33" s="486"/>
      <c r="GS33" s="486"/>
      <c r="GT33" s="486"/>
      <c r="GU33" s="486"/>
      <c r="GV33" s="486"/>
      <c r="GW33" s="486"/>
      <c r="GX33" s="486"/>
      <c r="GY33" s="486"/>
      <c r="GZ33" s="486"/>
      <c r="HA33" s="486"/>
      <c r="HB33" s="486"/>
      <c r="HC33" s="486"/>
      <c r="HD33" s="486"/>
      <c r="HE33" s="486"/>
      <c r="HF33" s="486"/>
      <c r="HG33" s="486"/>
      <c r="HH33" s="486"/>
      <c r="HI33" s="486"/>
      <c r="HJ33" s="486"/>
      <c r="HK33" s="486"/>
      <c r="HL33" s="486"/>
      <c r="HM33" s="486"/>
      <c r="HN33" s="486"/>
    </row>
    <row r="34" spans="1:222" s="364" customFormat="1" ht="39.950000000000003" customHeight="1" x14ac:dyDescent="0.25">
      <c r="A34" s="550"/>
      <c r="B34" s="550"/>
      <c r="C34" s="550"/>
      <c r="D34" s="550"/>
      <c r="E34" s="550"/>
      <c r="F34" s="550"/>
      <c r="G34" s="550"/>
      <c r="H34" s="550"/>
      <c r="I34" s="550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</row>
    <row r="35" spans="1:222" ht="20.100000000000001" customHeight="1" x14ac:dyDescent="0.25">
      <c r="A35" s="636" t="s">
        <v>328</v>
      </c>
      <c r="B35" s="637"/>
      <c r="C35" s="638"/>
      <c r="D35" s="624"/>
      <c r="E35" s="625"/>
      <c r="F35" s="625"/>
      <c r="G35" s="625"/>
      <c r="H35" s="625"/>
      <c r="I35" s="626"/>
      <c r="EG35" s="486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6"/>
      <c r="FL35" s="486"/>
      <c r="FM35" s="486"/>
      <c r="FN35" s="486"/>
      <c r="FO35" s="486"/>
      <c r="FP35" s="486"/>
      <c r="FQ35" s="486"/>
      <c r="FR35" s="486"/>
      <c r="FS35" s="486"/>
      <c r="FT35" s="486"/>
      <c r="FU35" s="486"/>
      <c r="FV35" s="486"/>
      <c r="FW35" s="486"/>
      <c r="FX35" s="486"/>
      <c r="FY35" s="486"/>
      <c r="FZ35" s="486"/>
      <c r="GA35" s="486"/>
      <c r="GB35" s="486"/>
      <c r="GC35" s="486"/>
      <c r="GD35" s="486"/>
      <c r="GE35" s="486"/>
      <c r="GF35" s="486"/>
      <c r="GG35" s="486"/>
      <c r="GH35" s="486"/>
      <c r="GI35" s="486"/>
      <c r="GJ35" s="486"/>
      <c r="GK35" s="486"/>
      <c r="GL35" s="486"/>
      <c r="GM35" s="486"/>
      <c r="GN35" s="486"/>
      <c r="GO35" s="486"/>
      <c r="GP35" s="486"/>
      <c r="GQ35" s="486"/>
      <c r="GR35" s="486"/>
      <c r="GS35" s="486"/>
      <c r="GT35" s="486"/>
      <c r="GU35" s="486"/>
      <c r="GV35" s="486"/>
      <c r="GW35" s="486"/>
      <c r="GX35" s="486"/>
      <c r="GY35" s="486"/>
      <c r="GZ35" s="486"/>
      <c r="HA35" s="486"/>
      <c r="HB35" s="486"/>
      <c r="HC35" s="486"/>
      <c r="HD35" s="486"/>
      <c r="HE35" s="486"/>
      <c r="HF35" s="486"/>
      <c r="HG35" s="486"/>
      <c r="HH35" s="486"/>
      <c r="HI35" s="486"/>
      <c r="HJ35" s="486"/>
      <c r="HK35" s="486"/>
      <c r="HL35" s="486"/>
      <c r="HM35" s="486"/>
      <c r="HN35" s="486"/>
    </row>
    <row r="36" spans="1:222" ht="20.100000000000001" customHeight="1" x14ac:dyDescent="0.25">
      <c r="A36" s="639"/>
      <c r="B36" s="640"/>
      <c r="C36" s="641"/>
      <c r="D36" s="627"/>
      <c r="E36" s="628"/>
      <c r="F36" s="628"/>
      <c r="G36" s="628"/>
      <c r="H36" s="628"/>
      <c r="I36" s="629"/>
      <c r="EG36" s="486"/>
      <c r="EH36" s="486"/>
      <c r="EI36" s="486"/>
      <c r="EJ36" s="486"/>
      <c r="EK36" s="486"/>
      <c r="EL36" s="486"/>
      <c r="EM36" s="486"/>
      <c r="EN36" s="486"/>
      <c r="EO36" s="486"/>
      <c r="EP36" s="486"/>
      <c r="EQ36" s="486"/>
      <c r="ER36" s="486"/>
      <c r="ES36" s="486"/>
      <c r="ET36" s="486"/>
      <c r="EU36" s="486"/>
      <c r="EV36" s="486"/>
      <c r="EW36" s="486"/>
      <c r="EX36" s="486"/>
      <c r="EY36" s="486"/>
      <c r="EZ36" s="486"/>
      <c r="FA36" s="486"/>
      <c r="FB36" s="486"/>
      <c r="FC36" s="486"/>
      <c r="FD36" s="486"/>
      <c r="FE36" s="486"/>
      <c r="FF36" s="486"/>
      <c r="FG36" s="486"/>
      <c r="FH36" s="486"/>
      <c r="FI36" s="486"/>
      <c r="FJ36" s="486"/>
      <c r="FK36" s="486"/>
      <c r="FL36" s="486"/>
      <c r="FM36" s="486"/>
      <c r="FN36" s="486"/>
      <c r="FO36" s="486"/>
      <c r="FP36" s="486"/>
      <c r="FQ36" s="486"/>
      <c r="FR36" s="486"/>
      <c r="FS36" s="486"/>
      <c r="FT36" s="486"/>
      <c r="FU36" s="486"/>
      <c r="FV36" s="486"/>
      <c r="FW36" s="486"/>
      <c r="FX36" s="486"/>
      <c r="FY36" s="486"/>
      <c r="FZ36" s="486"/>
      <c r="GA36" s="486"/>
      <c r="GB36" s="486"/>
      <c r="GC36" s="486"/>
      <c r="GD36" s="486"/>
      <c r="GE36" s="486"/>
      <c r="GF36" s="486"/>
      <c r="GG36" s="486"/>
      <c r="GH36" s="486"/>
      <c r="GI36" s="486"/>
      <c r="GJ36" s="486"/>
      <c r="GK36" s="486"/>
      <c r="GL36" s="486"/>
      <c r="GM36" s="486"/>
      <c r="GN36" s="486"/>
      <c r="GO36" s="486"/>
      <c r="GP36" s="486"/>
      <c r="GQ36" s="486"/>
      <c r="GR36" s="486"/>
      <c r="GS36" s="486"/>
      <c r="GT36" s="486"/>
      <c r="GU36" s="486"/>
      <c r="GV36" s="486"/>
      <c r="GW36" s="486"/>
      <c r="GX36" s="486"/>
      <c r="GY36" s="486"/>
      <c r="GZ36" s="486"/>
      <c r="HA36" s="486"/>
      <c r="HB36" s="486"/>
      <c r="HC36" s="486"/>
      <c r="HD36" s="486"/>
      <c r="HE36" s="486"/>
      <c r="HF36" s="486"/>
      <c r="HG36" s="486"/>
      <c r="HH36" s="486"/>
      <c r="HI36" s="486"/>
      <c r="HJ36" s="486"/>
      <c r="HK36" s="486"/>
      <c r="HL36" s="486"/>
      <c r="HM36" s="486"/>
      <c r="HN36" s="486"/>
    </row>
    <row r="37" spans="1:222" ht="26.1" customHeight="1" x14ac:dyDescent="0.25">
      <c r="A37" s="631" t="s">
        <v>288</v>
      </c>
      <c r="B37" s="398" t="s">
        <v>341</v>
      </c>
      <c r="C37" s="399" t="s">
        <v>114</v>
      </c>
      <c r="D37" s="462"/>
      <c r="E37" s="463"/>
      <c r="F37" s="412" t="s">
        <v>108</v>
      </c>
      <c r="G37" s="443"/>
      <c r="H37" s="424"/>
      <c r="I37" s="412">
        <f>I14-I29</f>
        <v>2460.6254729591701</v>
      </c>
      <c r="EG37" s="486"/>
      <c r="EH37" s="486"/>
      <c r="EI37" s="486"/>
      <c r="EJ37" s="486"/>
      <c r="EK37" s="486"/>
      <c r="EL37" s="486"/>
      <c r="EM37" s="486"/>
      <c r="EN37" s="486"/>
      <c r="EO37" s="486"/>
      <c r="EP37" s="486"/>
      <c r="EQ37" s="486"/>
      <c r="ER37" s="486"/>
      <c r="ES37" s="486"/>
      <c r="ET37" s="486"/>
      <c r="EU37" s="486"/>
      <c r="EV37" s="486"/>
      <c r="EW37" s="486"/>
      <c r="EX37" s="486"/>
      <c r="EY37" s="486"/>
      <c r="EZ37" s="486"/>
      <c r="FA37" s="486"/>
      <c r="FB37" s="486"/>
      <c r="FC37" s="486"/>
      <c r="FD37" s="486"/>
      <c r="FE37" s="486"/>
      <c r="FF37" s="486"/>
      <c r="FG37" s="486"/>
      <c r="FH37" s="486"/>
      <c r="FI37" s="486"/>
      <c r="FJ37" s="486"/>
      <c r="FK37" s="486"/>
      <c r="FL37" s="486"/>
      <c r="FM37" s="486"/>
      <c r="FN37" s="486"/>
      <c r="FO37" s="486"/>
      <c r="FP37" s="486"/>
      <c r="FQ37" s="486"/>
      <c r="FR37" s="486"/>
      <c r="FS37" s="486"/>
      <c r="FT37" s="486"/>
      <c r="FU37" s="486"/>
      <c r="FV37" s="486"/>
      <c r="FW37" s="486"/>
      <c r="FX37" s="486"/>
      <c r="FY37" s="486"/>
      <c r="FZ37" s="486"/>
      <c r="GA37" s="486"/>
      <c r="GB37" s="486"/>
      <c r="GC37" s="486"/>
      <c r="GD37" s="486"/>
      <c r="GE37" s="486"/>
      <c r="GF37" s="486"/>
      <c r="GG37" s="486"/>
      <c r="GH37" s="486"/>
      <c r="GI37" s="486"/>
      <c r="GJ37" s="486"/>
      <c r="GK37" s="486"/>
      <c r="GL37" s="486"/>
      <c r="GM37" s="486"/>
      <c r="GN37" s="486"/>
      <c r="GO37" s="486"/>
      <c r="GP37" s="486"/>
      <c r="GQ37" s="486"/>
      <c r="GR37" s="486"/>
      <c r="GS37" s="486"/>
      <c r="GT37" s="486"/>
      <c r="GU37" s="486"/>
      <c r="GV37" s="486"/>
      <c r="GW37" s="486"/>
      <c r="GX37" s="486"/>
      <c r="GY37" s="486"/>
      <c r="GZ37" s="486"/>
      <c r="HA37" s="486"/>
      <c r="HB37" s="486"/>
      <c r="HC37" s="486"/>
      <c r="HD37" s="486"/>
      <c r="HE37" s="486"/>
      <c r="HF37" s="486"/>
      <c r="HG37" s="486"/>
      <c r="HH37" s="486"/>
      <c r="HI37" s="486"/>
      <c r="HJ37" s="486"/>
      <c r="HK37" s="486"/>
      <c r="HL37" s="486"/>
      <c r="HM37" s="486"/>
      <c r="HN37" s="486"/>
    </row>
    <row r="38" spans="1:222" ht="26.1" customHeight="1" x14ac:dyDescent="0.25">
      <c r="A38" s="631"/>
      <c r="B38" s="398" t="s">
        <v>326</v>
      </c>
      <c r="C38" s="399" t="s">
        <v>332</v>
      </c>
      <c r="D38" s="462"/>
      <c r="E38" s="463"/>
      <c r="F38" s="412" t="s">
        <v>108</v>
      </c>
      <c r="G38" s="449"/>
      <c r="H38" s="424"/>
      <c r="I38" s="412">
        <f>Bemessung!B62</f>
        <v>9765.5987256183271</v>
      </c>
      <c r="EG38" s="486"/>
      <c r="EH38" s="486"/>
      <c r="EI38" s="486"/>
      <c r="EJ38" s="486"/>
      <c r="EK38" s="486"/>
      <c r="EL38" s="486"/>
      <c r="EM38" s="486"/>
      <c r="EN38" s="486"/>
      <c r="EO38" s="486"/>
      <c r="EP38" s="486"/>
      <c r="EQ38" s="486"/>
      <c r="ER38" s="486"/>
      <c r="ES38" s="486"/>
      <c r="ET38" s="486"/>
      <c r="EU38" s="486"/>
      <c r="EV38" s="486"/>
      <c r="EW38" s="486"/>
      <c r="EX38" s="486"/>
      <c r="EY38" s="486"/>
      <c r="EZ38" s="486"/>
      <c r="FA38" s="486"/>
      <c r="FB38" s="486"/>
      <c r="FC38" s="486"/>
      <c r="FD38" s="486"/>
      <c r="FE38" s="486"/>
      <c r="FF38" s="486"/>
      <c r="FG38" s="486"/>
      <c r="FH38" s="486"/>
      <c r="FI38" s="486"/>
      <c r="FJ38" s="486"/>
      <c r="FK38" s="486"/>
      <c r="FL38" s="486"/>
      <c r="FM38" s="486"/>
      <c r="FN38" s="486"/>
      <c r="FO38" s="486"/>
      <c r="FP38" s="486"/>
      <c r="FQ38" s="486"/>
      <c r="FR38" s="486"/>
      <c r="FS38" s="486"/>
      <c r="FT38" s="486"/>
      <c r="FU38" s="486"/>
      <c r="FV38" s="486"/>
      <c r="FW38" s="486"/>
      <c r="FX38" s="486"/>
      <c r="FY38" s="486"/>
      <c r="FZ38" s="486"/>
      <c r="GA38" s="486"/>
      <c r="GB38" s="486"/>
      <c r="GC38" s="486"/>
      <c r="GD38" s="486"/>
      <c r="GE38" s="486"/>
      <c r="GF38" s="486"/>
      <c r="GG38" s="486"/>
      <c r="GH38" s="486"/>
      <c r="GI38" s="486"/>
      <c r="GJ38" s="486"/>
      <c r="GK38" s="486"/>
      <c r="GL38" s="486"/>
      <c r="GM38" s="486"/>
      <c r="GN38" s="486"/>
      <c r="GO38" s="486"/>
      <c r="GP38" s="486"/>
      <c r="GQ38" s="486"/>
      <c r="GR38" s="486"/>
      <c r="GS38" s="486"/>
      <c r="GT38" s="486"/>
      <c r="GU38" s="486"/>
      <c r="GV38" s="486"/>
      <c r="GW38" s="486"/>
      <c r="GX38" s="486"/>
      <c r="GY38" s="486"/>
      <c r="GZ38" s="486"/>
      <c r="HA38" s="486"/>
      <c r="HB38" s="486"/>
      <c r="HC38" s="486"/>
      <c r="HD38" s="486"/>
      <c r="HE38" s="486"/>
      <c r="HF38" s="486"/>
      <c r="HG38" s="486"/>
      <c r="HH38" s="486"/>
      <c r="HI38" s="486"/>
      <c r="HJ38" s="486"/>
      <c r="HK38" s="486"/>
      <c r="HL38" s="486"/>
      <c r="HM38" s="486"/>
      <c r="HN38" s="486"/>
    </row>
    <row r="39" spans="1:222" ht="26.1" customHeight="1" x14ac:dyDescent="0.25">
      <c r="A39" s="631"/>
      <c r="B39" s="398" t="s">
        <v>327</v>
      </c>
      <c r="C39" s="399" t="s">
        <v>6</v>
      </c>
      <c r="D39" s="462"/>
      <c r="E39" s="463"/>
      <c r="F39" s="412" t="s">
        <v>108</v>
      </c>
      <c r="G39" s="449"/>
      <c r="H39" s="424"/>
      <c r="I39" s="412">
        <f>I38/I6*100</f>
        <v>48.82799362809164</v>
      </c>
      <c r="EG39" s="486"/>
      <c r="EH39" s="486"/>
      <c r="EI39" s="486"/>
      <c r="EJ39" s="486"/>
      <c r="EK39" s="486"/>
      <c r="EL39" s="486"/>
      <c r="EM39" s="486"/>
      <c r="EN39" s="486"/>
      <c r="EO39" s="486"/>
      <c r="EP39" s="486"/>
      <c r="EQ39" s="486"/>
      <c r="ER39" s="486"/>
      <c r="ES39" s="486"/>
      <c r="ET39" s="486"/>
      <c r="EU39" s="486"/>
      <c r="EV39" s="486"/>
      <c r="EW39" s="486"/>
      <c r="EX39" s="486"/>
      <c r="EY39" s="486"/>
      <c r="EZ39" s="486"/>
      <c r="FA39" s="486"/>
      <c r="FB39" s="486"/>
      <c r="FC39" s="486"/>
      <c r="FD39" s="486"/>
      <c r="FE39" s="486"/>
      <c r="FF39" s="486"/>
      <c r="FG39" s="486"/>
      <c r="FH39" s="486"/>
      <c r="FI39" s="486"/>
      <c r="FJ39" s="486"/>
      <c r="FK39" s="486"/>
      <c r="FL39" s="486"/>
      <c r="FM39" s="486"/>
      <c r="FN39" s="486"/>
      <c r="FO39" s="486"/>
      <c r="FP39" s="486"/>
      <c r="FQ39" s="486"/>
      <c r="FR39" s="486"/>
      <c r="FS39" s="486"/>
      <c r="FT39" s="486"/>
      <c r="FU39" s="486"/>
      <c r="FV39" s="486"/>
      <c r="FW39" s="486"/>
      <c r="FX39" s="486"/>
      <c r="FY39" s="486"/>
      <c r="FZ39" s="486"/>
      <c r="GA39" s="486"/>
      <c r="GB39" s="486"/>
      <c r="GC39" s="486"/>
      <c r="GD39" s="486"/>
      <c r="GE39" s="486"/>
      <c r="GF39" s="486"/>
      <c r="GG39" s="486"/>
      <c r="GH39" s="486"/>
      <c r="GI39" s="486"/>
      <c r="GJ39" s="486"/>
      <c r="GK39" s="486"/>
      <c r="GL39" s="486"/>
      <c r="GM39" s="486"/>
      <c r="GN39" s="486"/>
      <c r="GO39" s="486"/>
      <c r="GP39" s="486"/>
      <c r="GQ39" s="486"/>
      <c r="GR39" s="486"/>
      <c r="GS39" s="486"/>
      <c r="GT39" s="486"/>
      <c r="GU39" s="486"/>
      <c r="GV39" s="486"/>
      <c r="GW39" s="486"/>
      <c r="GX39" s="486"/>
      <c r="GY39" s="486"/>
      <c r="GZ39" s="486"/>
      <c r="HA39" s="486"/>
      <c r="HB39" s="486"/>
      <c r="HC39" s="486"/>
      <c r="HD39" s="486"/>
      <c r="HE39" s="486"/>
      <c r="HF39" s="486"/>
      <c r="HG39" s="486"/>
      <c r="HH39" s="486"/>
      <c r="HI39" s="486"/>
      <c r="HJ39" s="486"/>
      <c r="HK39" s="486"/>
      <c r="HL39" s="486"/>
      <c r="HM39" s="486"/>
      <c r="HN39" s="486"/>
    </row>
    <row r="40" spans="1:222" ht="26.1" customHeight="1" x14ac:dyDescent="0.25">
      <c r="A40" s="573" t="s">
        <v>289</v>
      </c>
      <c r="B40" s="394" t="s">
        <v>279</v>
      </c>
      <c r="C40" s="395" t="s">
        <v>114</v>
      </c>
      <c r="D40" s="418"/>
      <c r="E40" s="464"/>
      <c r="F40" s="409" t="s">
        <v>108</v>
      </c>
      <c r="G40" s="444"/>
      <c r="H40" s="417"/>
      <c r="I40" s="409">
        <f>Bemessung!BH59</f>
        <v>1424.9999999999998</v>
      </c>
      <c r="EG40" s="486"/>
      <c r="EH40" s="486"/>
      <c r="EI40" s="486"/>
      <c r="EJ40" s="486"/>
      <c r="EK40" s="486"/>
      <c r="EL40" s="486"/>
      <c r="EM40" s="486"/>
      <c r="EN40" s="486"/>
      <c r="EO40" s="486"/>
      <c r="EP40" s="486"/>
      <c r="EQ40" s="486"/>
      <c r="ER40" s="486"/>
      <c r="ES40" s="486"/>
      <c r="ET40" s="486"/>
      <c r="EU40" s="486"/>
      <c r="EV40" s="486"/>
      <c r="EW40" s="486"/>
      <c r="EX40" s="486"/>
      <c r="EY40" s="486"/>
      <c r="EZ40" s="486"/>
      <c r="FA40" s="486"/>
      <c r="FB40" s="486"/>
      <c r="FC40" s="486"/>
      <c r="FD40" s="486"/>
      <c r="FE40" s="486"/>
      <c r="FF40" s="486"/>
      <c r="FG40" s="486"/>
      <c r="FH40" s="486"/>
      <c r="FI40" s="486"/>
      <c r="FJ40" s="486"/>
      <c r="FK40" s="486"/>
      <c r="FL40" s="486"/>
      <c r="FM40" s="486"/>
      <c r="FN40" s="486"/>
      <c r="FO40" s="486"/>
      <c r="FP40" s="486"/>
      <c r="FQ40" s="486"/>
      <c r="FR40" s="486"/>
      <c r="FS40" s="486"/>
      <c r="FT40" s="486"/>
      <c r="FU40" s="486"/>
      <c r="FV40" s="486"/>
      <c r="FW40" s="486"/>
      <c r="FX40" s="486"/>
      <c r="FY40" s="486"/>
      <c r="FZ40" s="486"/>
      <c r="GA40" s="486"/>
      <c r="GB40" s="486"/>
      <c r="GC40" s="486"/>
      <c r="GD40" s="486"/>
      <c r="GE40" s="486"/>
      <c r="GF40" s="486"/>
      <c r="GG40" s="486"/>
      <c r="GH40" s="486"/>
      <c r="GI40" s="486"/>
      <c r="GJ40" s="486"/>
      <c r="GK40" s="486"/>
      <c r="GL40" s="486"/>
      <c r="GM40" s="486"/>
      <c r="GN40" s="486"/>
      <c r="GO40" s="486"/>
      <c r="GP40" s="486"/>
      <c r="GQ40" s="486"/>
      <c r="GR40" s="486"/>
      <c r="GS40" s="486"/>
      <c r="GT40" s="486"/>
      <c r="GU40" s="486"/>
      <c r="GV40" s="486"/>
      <c r="GW40" s="486"/>
      <c r="GX40" s="486"/>
      <c r="GY40" s="486"/>
      <c r="GZ40" s="486"/>
      <c r="HA40" s="486"/>
      <c r="HB40" s="486"/>
      <c r="HC40" s="486"/>
      <c r="HD40" s="486"/>
      <c r="HE40" s="486"/>
      <c r="HF40" s="486"/>
      <c r="HG40" s="486"/>
      <c r="HH40" s="486"/>
      <c r="HI40" s="486"/>
      <c r="HJ40" s="486"/>
      <c r="HK40" s="486"/>
      <c r="HL40" s="486"/>
      <c r="HM40" s="486"/>
      <c r="HN40" s="486"/>
    </row>
    <row r="41" spans="1:222" ht="26.1" customHeight="1" x14ac:dyDescent="0.25">
      <c r="A41" s="576"/>
      <c r="B41" s="396" t="s">
        <v>287</v>
      </c>
      <c r="C41" s="397" t="s">
        <v>61</v>
      </c>
      <c r="D41" s="421"/>
      <c r="E41" s="465"/>
      <c r="F41" s="423" t="s">
        <v>108</v>
      </c>
      <c r="G41" s="459"/>
      <c r="H41" s="419"/>
      <c r="I41" s="423">
        <f>Bemessung!AY57</f>
        <v>1332.8468555174038</v>
      </c>
      <c r="EG41" s="486"/>
      <c r="EH41" s="486"/>
      <c r="EI41" s="486"/>
      <c r="EJ41" s="486"/>
      <c r="EK41" s="486"/>
      <c r="EL41" s="486"/>
      <c r="EM41" s="486"/>
      <c r="EN41" s="486"/>
      <c r="EO41" s="486"/>
      <c r="EP41" s="486"/>
      <c r="EQ41" s="486"/>
      <c r="ER41" s="486"/>
      <c r="ES41" s="486"/>
      <c r="ET41" s="486"/>
      <c r="EU41" s="486"/>
      <c r="EV41" s="486"/>
      <c r="EW41" s="486"/>
      <c r="EX41" s="486"/>
      <c r="EY41" s="486"/>
      <c r="EZ41" s="486"/>
      <c r="FA41" s="486"/>
      <c r="FB41" s="486"/>
      <c r="FC41" s="486"/>
      <c r="FD41" s="486"/>
      <c r="FE41" s="486"/>
      <c r="FF41" s="486"/>
      <c r="FG41" s="486"/>
      <c r="FH41" s="486"/>
      <c r="FI41" s="486"/>
      <c r="FJ41" s="486"/>
      <c r="FK41" s="486"/>
      <c r="FL41" s="486"/>
      <c r="FM41" s="486"/>
      <c r="FN41" s="486"/>
      <c r="FO41" s="486"/>
      <c r="FP41" s="486"/>
      <c r="FQ41" s="486"/>
      <c r="FR41" s="486"/>
      <c r="FS41" s="486"/>
      <c r="FT41" s="486"/>
      <c r="FU41" s="486"/>
      <c r="FV41" s="486"/>
      <c r="FW41" s="486"/>
      <c r="FX41" s="486"/>
      <c r="FY41" s="486"/>
      <c r="FZ41" s="486"/>
      <c r="GA41" s="486"/>
      <c r="GB41" s="486"/>
      <c r="GC41" s="486"/>
      <c r="GD41" s="486"/>
      <c r="GE41" s="486"/>
      <c r="GF41" s="486"/>
      <c r="GG41" s="486"/>
      <c r="GH41" s="486"/>
      <c r="GI41" s="486"/>
      <c r="GJ41" s="486"/>
      <c r="GK41" s="486"/>
      <c r="GL41" s="486"/>
      <c r="GM41" s="486"/>
      <c r="GN41" s="486"/>
      <c r="GO41" s="486"/>
      <c r="GP41" s="486"/>
      <c r="GQ41" s="486"/>
      <c r="GR41" s="486"/>
      <c r="GS41" s="486"/>
      <c r="GT41" s="486"/>
      <c r="GU41" s="486"/>
      <c r="GV41" s="486"/>
      <c r="GW41" s="486"/>
      <c r="GX41" s="486"/>
      <c r="GY41" s="486"/>
      <c r="GZ41" s="486"/>
      <c r="HA41" s="486"/>
      <c r="HB41" s="486"/>
      <c r="HC41" s="486"/>
      <c r="HD41" s="486"/>
      <c r="HE41" s="486"/>
      <c r="HF41" s="486"/>
      <c r="HG41" s="486"/>
      <c r="HH41" s="486"/>
      <c r="HI41" s="486"/>
      <c r="HJ41" s="486"/>
      <c r="HK41" s="486"/>
      <c r="HL41" s="486"/>
      <c r="HM41" s="486"/>
      <c r="HN41" s="486"/>
    </row>
    <row r="42" spans="1:222" s="364" customFormat="1" ht="39.950000000000003" customHeight="1" x14ac:dyDescent="0.25">
      <c r="A42" s="550"/>
      <c r="B42" s="550"/>
      <c r="C42" s="550"/>
      <c r="D42" s="550"/>
      <c r="E42" s="550"/>
      <c r="F42" s="550"/>
      <c r="G42" s="550"/>
      <c r="H42" s="550"/>
      <c r="I42" s="550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487"/>
      <c r="BY42" s="487"/>
      <c r="BZ42" s="487"/>
      <c r="CA42" s="487"/>
      <c r="CB42" s="487"/>
      <c r="CC42" s="487"/>
      <c r="CD42" s="487"/>
      <c r="CE42" s="487"/>
      <c r="CF42" s="487"/>
      <c r="CG42" s="487"/>
      <c r="CH42" s="487"/>
      <c r="CI42" s="487"/>
      <c r="CJ42" s="487"/>
      <c r="CK42" s="487"/>
      <c r="CL42" s="487"/>
      <c r="CM42" s="487"/>
      <c r="CN42" s="487"/>
      <c r="CO42" s="487"/>
      <c r="CP42" s="487"/>
      <c r="CQ42" s="487"/>
      <c r="CR42" s="487"/>
      <c r="CS42" s="487"/>
      <c r="CT42" s="487"/>
      <c r="CU42" s="487"/>
      <c r="CV42" s="487"/>
      <c r="CW42" s="487"/>
      <c r="CX42" s="487"/>
      <c r="CY42" s="487"/>
      <c r="CZ42" s="487"/>
      <c r="DA42" s="487"/>
      <c r="DB42" s="487"/>
      <c r="DC42" s="487"/>
      <c r="DD42" s="487"/>
      <c r="DE42" s="487"/>
      <c r="DF42" s="487"/>
      <c r="DG42" s="487"/>
      <c r="DH42" s="487"/>
      <c r="DI42" s="487"/>
      <c r="DJ42" s="487"/>
      <c r="DK42" s="487"/>
      <c r="DL42" s="487"/>
      <c r="DM42" s="487"/>
      <c r="DN42" s="487"/>
      <c r="DO42" s="487"/>
      <c r="DP42" s="487"/>
      <c r="DQ42" s="487"/>
      <c r="DR42" s="487"/>
      <c r="DS42" s="487"/>
      <c r="DT42" s="487"/>
      <c r="DU42" s="487"/>
      <c r="DV42" s="487"/>
      <c r="DW42" s="487"/>
      <c r="DX42" s="487"/>
      <c r="DY42" s="487"/>
      <c r="DZ42" s="487"/>
      <c r="EA42" s="487"/>
      <c r="EB42" s="487"/>
      <c r="EC42" s="487"/>
      <c r="ED42" s="487"/>
      <c r="EE42" s="487"/>
      <c r="EF42" s="487"/>
      <c r="EG42" s="487"/>
      <c r="EH42" s="487"/>
      <c r="EI42" s="487"/>
      <c r="EJ42" s="487"/>
      <c r="EK42" s="487"/>
      <c r="EL42" s="487"/>
      <c r="EM42" s="487"/>
      <c r="EN42" s="487"/>
      <c r="EO42" s="487"/>
      <c r="EP42" s="487"/>
      <c r="EQ42" s="487"/>
      <c r="ER42" s="487"/>
      <c r="ES42" s="487"/>
      <c r="ET42" s="487"/>
      <c r="EU42" s="487"/>
      <c r="EV42" s="487"/>
      <c r="EW42" s="487"/>
      <c r="EX42" s="487"/>
      <c r="EY42" s="487"/>
      <c r="EZ42" s="487"/>
      <c r="FA42" s="487"/>
      <c r="FB42" s="487"/>
      <c r="FC42" s="487"/>
      <c r="FD42" s="487"/>
      <c r="FE42" s="487"/>
      <c r="FF42" s="487"/>
      <c r="FG42" s="487"/>
      <c r="FH42" s="487"/>
      <c r="FI42" s="487"/>
      <c r="FJ42" s="487"/>
      <c r="FK42" s="487"/>
      <c r="FL42" s="487"/>
      <c r="FM42" s="487"/>
      <c r="FN42" s="487"/>
      <c r="FO42" s="487"/>
      <c r="FP42" s="487"/>
      <c r="FQ42" s="487"/>
      <c r="FR42" s="487"/>
      <c r="FS42" s="487"/>
      <c r="FT42" s="487"/>
      <c r="FU42" s="487"/>
      <c r="FV42" s="487"/>
      <c r="FW42" s="487"/>
      <c r="FX42" s="487"/>
      <c r="FY42" s="487"/>
      <c r="FZ42" s="487"/>
      <c r="GA42" s="487"/>
      <c r="GB42" s="487"/>
      <c r="GC42" s="487"/>
      <c r="GD42" s="487"/>
      <c r="GE42" s="487"/>
      <c r="GF42" s="487"/>
      <c r="GG42" s="487"/>
      <c r="GH42" s="487"/>
      <c r="GI42" s="487"/>
      <c r="GJ42" s="487"/>
      <c r="GK42" s="487"/>
      <c r="GL42" s="487"/>
      <c r="GM42" s="487"/>
      <c r="GN42" s="487"/>
      <c r="GO42" s="487"/>
      <c r="GP42" s="487"/>
      <c r="GQ42" s="487"/>
      <c r="GR42" s="487"/>
      <c r="GS42" s="487"/>
      <c r="GT42" s="487"/>
      <c r="GU42" s="487"/>
      <c r="GV42" s="487"/>
      <c r="GW42" s="487"/>
      <c r="GX42" s="487"/>
      <c r="GY42" s="487"/>
      <c r="GZ42" s="487"/>
      <c r="HA42" s="487"/>
      <c r="HB42" s="487"/>
      <c r="HC42" s="487"/>
      <c r="HD42" s="487"/>
      <c r="HE42" s="487"/>
      <c r="HF42" s="487"/>
      <c r="HG42" s="487"/>
      <c r="HH42" s="487"/>
      <c r="HI42" s="487"/>
      <c r="HJ42" s="487"/>
      <c r="HK42" s="487"/>
      <c r="HL42" s="487"/>
      <c r="HM42" s="487"/>
      <c r="HN42" s="487"/>
    </row>
    <row r="43" spans="1:222" s="364" customFormat="1" ht="20.100000000000001" customHeight="1" x14ac:dyDescent="0.25">
      <c r="A43" s="561" t="s">
        <v>290</v>
      </c>
      <c r="B43" s="562"/>
      <c r="C43" s="562"/>
      <c r="D43" s="561"/>
      <c r="E43" s="565"/>
      <c r="F43" s="565"/>
      <c r="G43" s="565"/>
      <c r="H43" s="565"/>
      <c r="I43" s="566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  <c r="BG43" s="487"/>
      <c r="BH43" s="487"/>
      <c r="BI43" s="487"/>
      <c r="BJ43" s="487"/>
      <c r="BK43" s="487"/>
      <c r="BL43" s="487"/>
      <c r="BM43" s="487"/>
      <c r="BN43" s="487"/>
      <c r="BO43" s="487"/>
      <c r="BP43" s="487"/>
      <c r="BQ43" s="487"/>
      <c r="BR43" s="487"/>
      <c r="BS43" s="487"/>
      <c r="BT43" s="487"/>
      <c r="BU43" s="487"/>
      <c r="BV43" s="487"/>
      <c r="BW43" s="487"/>
      <c r="BX43" s="487"/>
      <c r="BY43" s="487"/>
      <c r="BZ43" s="487"/>
      <c r="CA43" s="487"/>
      <c r="CB43" s="487"/>
      <c r="CC43" s="487"/>
      <c r="CD43" s="487"/>
      <c r="CE43" s="487"/>
      <c r="CF43" s="487"/>
      <c r="CG43" s="487"/>
      <c r="CH43" s="487"/>
      <c r="CI43" s="487"/>
      <c r="CJ43" s="487"/>
      <c r="CK43" s="487"/>
      <c r="CL43" s="487"/>
      <c r="CM43" s="487"/>
      <c r="CN43" s="487"/>
      <c r="CO43" s="487"/>
      <c r="CP43" s="487"/>
      <c r="CQ43" s="487"/>
      <c r="CR43" s="487"/>
      <c r="CS43" s="487"/>
      <c r="CT43" s="487"/>
      <c r="CU43" s="487"/>
      <c r="CV43" s="487"/>
      <c r="CW43" s="487"/>
      <c r="CX43" s="487"/>
      <c r="CY43" s="487"/>
      <c r="CZ43" s="487"/>
      <c r="DA43" s="487"/>
      <c r="DB43" s="487"/>
      <c r="DC43" s="487"/>
      <c r="DD43" s="487"/>
      <c r="DE43" s="487"/>
      <c r="DF43" s="487"/>
      <c r="DG43" s="487"/>
      <c r="DH43" s="487"/>
      <c r="DI43" s="487"/>
      <c r="DJ43" s="487"/>
      <c r="DK43" s="487"/>
      <c r="DL43" s="487"/>
      <c r="DM43" s="487"/>
      <c r="DN43" s="487"/>
      <c r="DO43" s="487"/>
      <c r="DP43" s="487"/>
      <c r="DQ43" s="487"/>
      <c r="DR43" s="487"/>
      <c r="DS43" s="487"/>
      <c r="DT43" s="487"/>
      <c r="DU43" s="487"/>
      <c r="DV43" s="487"/>
      <c r="DW43" s="487"/>
      <c r="DX43" s="487"/>
      <c r="DY43" s="487"/>
      <c r="DZ43" s="487"/>
      <c r="EA43" s="487"/>
      <c r="EB43" s="487"/>
      <c r="EC43" s="487"/>
      <c r="ED43" s="487"/>
      <c r="EE43" s="487"/>
      <c r="EF43" s="487"/>
      <c r="EG43" s="487"/>
      <c r="EH43" s="487"/>
      <c r="EI43" s="487"/>
      <c r="EJ43" s="487"/>
      <c r="EK43" s="487"/>
      <c r="EL43" s="487"/>
      <c r="EM43" s="487"/>
      <c r="EN43" s="487"/>
      <c r="EO43" s="487"/>
      <c r="EP43" s="487"/>
      <c r="EQ43" s="487"/>
      <c r="ER43" s="487"/>
      <c r="ES43" s="487"/>
      <c r="ET43" s="487"/>
      <c r="EU43" s="487"/>
      <c r="EV43" s="487"/>
      <c r="EW43" s="487"/>
      <c r="EX43" s="487"/>
      <c r="EY43" s="487"/>
      <c r="EZ43" s="487"/>
      <c r="FA43" s="487"/>
      <c r="FB43" s="487"/>
      <c r="FC43" s="487"/>
      <c r="FD43" s="487"/>
      <c r="FE43" s="487"/>
      <c r="FF43" s="487"/>
      <c r="FG43" s="487"/>
      <c r="FH43" s="487"/>
      <c r="FI43" s="487"/>
      <c r="FJ43" s="487"/>
      <c r="FK43" s="487"/>
      <c r="FL43" s="487"/>
      <c r="FM43" s="487"/>
      <c r="FN43" s="487"/>
      <c r="FO43" s="487"/>
      <c r="FP43" s="487"/>
      <c r="FQ43" s="487"/>
      <c r="FR43" s="487"/>
      <c r="FS43" s="487"/>
      <c r="FT43" s="487"/>
      <c r="FU43" s="487"/>
      <c r="FV43" s="487"/>
      <c r="FW43" s="487"/>
      <c r="FX43" s="487"/>
      <c r="FY43" s="487"/>
      <c r="FZ43" s="487"/>
      <c r="GA43" s="487"/>
      <c r="GB43" s="487"/>
      <c r="GC43" s="487"/>
      <c r="GD43" s="487"/>
      <c r="GE43" s="487"/>
      <c r="GF43" s="487"/>
      <c r="GG43" s="487"/>
      <c r="GH43" s="487"/>
      <c r="GI43" s="487"/>
      <c r="GJ43" s="487"/>
      <c r="GK43" s="487"/>
      <c r="GL43" s="487"/>
      <c r="GM43" s="487"/>
      <c r="GN43" s="487"/>
      <c r="GO43" s="487"/>
      <c r="GP43" s="487"/>
      <c r="GQ43" s="487"/>
      <c r="GR43" s="487"/>
      <c r="GS43" s="487"/>
      <c r="GT43" s="487"/>
      <c r="GU43" s="487"/>
      <c r="GV43" s="487"/>
      <c r="GW43" s="487"/>
      <c r="GX43" s="487"/>
      <c r="GY43" s="487"/>
      <c r="GZ43" s="487"/>
      <c r="HA43" s="487"/>
      <c r="HB43" s="487"/>
      <c r="HC43" s="487"/>
      <c r="HD43" s="487"/>
      <c r="HE43" s="487"/>
      <c r="HF43" s="487"/>
      <c r="HG43" s="487"/>
      <c r="HH43" s="487"/>
      <c r="HI43" s="487"/>
      <c r="HJ43" s="487"/>
      <c r="HK43" s="487"/>
      <c r="HL43" s="487"/>
      <c r="HM43" s="487"/>
      <c r="HN43" s="487"/>
    </row>
    <row r="44" spans="1:222" ht="20.100000000000001" customHeight="1" x14ac:dyDescent="0.25">
      <c r="A44" s="563"/>
      <c r="B44" s="564"/>
      <c r="C44" s="564"/>
      <c r="D44" s="567"/>
      <c r="E44" s="568"/>
      <c r="F44" s="568"/>
      <c r="G44" s="568"/>
      <c r="H44" s="568"/>
      <c r="I44" s="569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486"/>
      <c r="FL44" s="486"/>
      <c r="FM44" s="486"/>
      <c r="FN44" s="486"/>
      <c r="FO44" s="486"/>
      <c r="FP44" s="486"/>
      <c r="FQ44" s="486"/>
      <c r="FR44" s="486"/>
      <c r="FS44" s="486"/>
      <c r="FT44" s="486"/>
      <c r="FU44" s="486"/>
      <c r="FV44" s="486"/>
      <c r="FW44" s="486"/>
      <c r="FX44" s="486"/>
      <c r="FY44" s="486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</row>
    <row r="45" spans="1:222" ht="26.1" customHeight="1" x14ac:dyDescent="0.3">
      <c r="A45" s="573" t="s">
        <v>151</v>
      </c>
      <c r="B45" s="398" t="s">
        <v>329</v>
      </c>
      <c r="C45" s="399" t="s">
        <v>152</v>
      </c>
      <c r="D45" s="410"/>
      <c r="E45" s="411"/>
      <c r="F45" s="412" t="s">
        <v>108</v>
      </c>
      <c r="G45" s="443"/>
      <c r="H45" s="470"/>
      <c r="I45" s="412">
        <f>Bemessung!AU56</f>
        <v>109502.77270742202</v>
      </c>
      <c r="EG45" s="486"/>
      <c r="EH45" s="486"/>
      <c r="EI45" s="486"/>
      <c r="EJ45" s="486"/>
      <c r="EK45" s="486"/>
      <c r="EL45" s="486"/>
      <c r="EM45" s="486"/>
      <c r="EN45" s="486"/>
      <c r="EO45" s="486"/>
      <c r="EP45" s="486"/>
      <c r="EQ45" s="486"/>
      <c r="ER45" s="486"/>
      <c r="ES45" s="486"/>
      <c r="ET45" s="486"/>
      <c r="EU45" s="486"/>
      <c r="EV45" s="486"/>
      <c r="EW45" s="486"/>
      <c r="EX45" s="486"/>
      <c r="EY45" s="486"/>
      <c r="EZ45" s="486"/>
      <c r="FA45" s="486"/>
      <c r="FB45" s="486"/>
      <c r="FC45" s="486"/>
      <c r="FD45" s="486"/>
      <c r="FE45" s="486"/>
      <c r="FF45" s="486"/>
      <c r="FG45" s="486"/>
      <c r="FH45" s="486"/>
      <c r="FI45" s="486"/>
      <c r="FJ45" s="486"/>
      <c r="FK45" s="486"/>
      <c r="FL45" s="486"/>
      <c r="FM45" s="486"/>
      <c r="FN45" s="486"/>
      <c r="FO45" s="486"/>
      <c r="FP45" s="486"/>
      <c r="FQ45" s="486"/>
      <c r="FR45" s="486"/>
      <c r="FS45" s="486"/>
      <c r="FT45" s="486"/>
      <c r="FU45" s="486"/>
      <c r="FV45" s="486"/>
      <c r="FW45" s="486"/>
      <c r="FX45" s="486"/>
      <c r="FY45" s="486"/>
      <c r="FZ45" s="486"/>
      <c r="GA45" s="486"/>
      <c r="GB45" s="486"/>
      <c r="GC45" s="486"/>
      <c r="GD45" s="486"/>
      <c r="GE45" s="486"/>
      <c r="GF45" s="486"/>
      <c r="GG45" s="486"/>
      <c r="GH45" s="486"/>
      <c r="GI45" s="486"/>
      <c r="GJ45" s="486"/>
      <c r="GK45" s="486"/>
      <c r="GL45" s="486"/>
      <c r="GM45" s="486"/>
      <c r="GN45" s="486"/>
      <c r="GO45" s="486"/>
      <c r="GP45" s="486"/>
      <c r="GQ45" s="486"/>
      <c r="GR45" s="486"/>
      <c r="GS45" s="486"/>
      <c r="GT45" s="486"/>
      <c r="GU45" s="486"/>
      <c r="GV45" s="486"/>
      <c r="GW45" s="486"/>
      <c r="GX45" s="486"/>
      <c r="GY45" s="486"/>
      <c r="GZ45" s="486"/>
      <c r="HA45" s="486"/>
      <c r="HB45" s="486"/>
      <c r="HC45" s="486"/>
      <c r="HD45" s="486"/>
      <c r="HE45" s="486"/>
      <c r="HF45" s="486"/>
      <c r="HG45" s="486"/>
      <c r="HH45" s="486"/>
      <c r="HI45" s="486"/>
      <c r="HJ45" s="486"/>
      <c r="HK45" s="486"/>
      <c r="HL45" s="486"/>
      <c r="HM45" s="486"/>
      <c r="HN45" s="486"/>
    </row>
    <row r="46" spans="1:222" ht="26.1" customHeight="1" x14ac:dyDescent="0.3">
      <c r="A46" s="574"/>
      <c r="B46" s="398" t="s">
        <v>330</v>
      </c>
      <c r="C46" s="399" t="s">
        <v>342</v>
      </c>
      <c r="D46" s="410"/>
      <c r="E46" s="411"/>
      <c r="F46" s="412" t="s">
        <v>108</v>
      </c>
      <c r="G46" s="449"/>
      <c r="H46" s="470"/>
      <c r="I46" s="412">
        <f>I45*'Fixe Parameter'!C9</f>
        <v>38325.970447597705</v>
      </c>
      <c r="EG46" s="486"/>
      <c r="EH46" s="486"/>
      <c r="EI46" s="486"/>
      <c r="EJ46" s="486"/>
      <c r="EK46" s="486"/>
      <c r="EL46" s="486"/>
      <c r="EM46" s="486"/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6"/>
      <c r="EY46" s="486"/>
      <c r="EZ46" s="486"/>
      <c r="FA46" s="486"/>
      <c r="FB46" s="486"/>
      <c r="FC46" s="486"/>
      <c r="FD46" s="486"/>
      <c r="FE46" s="486"/>
      <c r="FF46" s="486"/>
      <c r="FG46" s="486"/>
      <c r="FH46" s="486"/>
      <c r="FI46" s="486"/>
      <c r="FJ46" s="486"/>
      <c r="FK46" s="486"/>
      <c r="FL46" s="486"/>
      <c r="FM46" s="486"/>
      <c r="FN46" s="486"/>
      <c r="FO46" s="486"/>
      <c r="FP46" s="486"/>
      <c r="FQ46" s="486"/>
      <c r="FR46" s="486"/>
      <c r="FS46" s="486"/>
      <c r="FT46" s="486"/>
      <c r="FU46" s="486"/>
      <c r="FV46" s="486"/>
      <c r="FW46" s="486"/>
      <c r="FX46" s="486"/>
      <c r="FY46" s="486"/>
      <c r="FZ46" s="486"/>
      <c r="GA46" s="486"/>
      <c r="GB46" s="486"/>
      <c r="GC46" s="486"/>
      <c r="GD46" s="486"/>
      <c r="GE46" s="486"/>
      <c r="GF46" s="486"/>
      <c r="GG46" s="486"/>
      <c r="GH46" s="486"/>
      <c r="GI46" s="486"/>
      <c r="GJ46" s="486"/>
      <c r="GK46" s="486"/>
      <c r="GL46" s="486"/>
      <c r="GM46" s="486"/>
      <c r="GN46" s="486"/>
      <c r="GO46" s="486"/>
      <c r="GP46" s="486"/>
      <c r="GQ46" s="486"/>
      <c r="GR46" s="486"/>
      <c r="GS46" s="486"/>
      <c r="GT46" s="486"/>
      <c r="GU46" s="486"/>
      <c r="GV46" s="486"/>
      <c r="GW46" s="486"/>
      <c r="GX46" s="486"/>
      <c r="GY46" s="486"/>
      <c r="GZ46" s="486"/>
      <c r="HA46" s="486"/>
      <c r="HB46" s="486"/>
      <c r="HC46" s="486"/>
      <c r="HD46" s="486"/>
      <c r="HE46" s="486"/>
      <c r="HF46" s="486"/>
      <c r="HG46" s="486"/>
      <c r="HH46" s="486"/>
      <c r="HI46" s="486"/>
      <c r="HJ46" s="486"/>
      <c r="HK46" s="486"/>
      <c r="HL46" s="486"/>
      <c r="HM46" s="486"/>
      <c r="HN46" s="486"/>
    </row>
    <row r="47" spans="1:222" ht="26.1" customHeight="1" x14ac:dyDescent="0.4">
      <c r="A47" s="575"/>
      <c r="B47" s="398" t="s">
        <v>160</v>
      </c>
      <c r="C47" s="400" t="s">
        <v>343</v>
      </c>
      <c r="D47" s="410"/>
      <c r="E47" s="411"/>
      <c r="F47" s="412" t="s">
        <v>108</v>
      </c>
      <c r="G47" s="449"/>
      <c r="H47" s="424"/>
      <c r="I47" s="466">
        <f>'Fixe Parameter'!C8*I24/100</f>
        <v>0</v>
      </c>
      <c r="EG47" s="486"/>
      <c r="EH47" s="486"/>
      <c r="EI47" s="486"/>
      <c r="EJ47" s="486"/>
      <c r="EK47" s="486"/>
      <c r="EL47" s="486"/>
      <c r="EM47" s="486"/>
      <c r="EN47" s="486"/>
      <c r="EO47" s="486"/>
      <c r="EP47" s="486"/>
      <c r="EQ47" s="486"/>
      <c r="ER47" s="486"/>
      <c r="ES47" s="486"/>
      <c r="ET47" s="486"/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E47" s="486"/>
      <c r="FF47" s="486"/>
      <c r="FG47" s="486"/>
      <c r="FH47" s="486"/>
      <c r="FI47" s="486"/>
      <c r="FJ47" s="486"/>
      <c r="FK47" s="486"/>
      <c r="FL47" s="486"/>
      <c r="FM47" s="486"/>
      <c r="FN47" s="486"/>
      <c r="FO47" s="486"/>
      <c r="FP47" s="486"/>
      <c r="FQ47" s="486"/>
      <c r="FR47" s="486"/>
      <c r="FS47" s="486"/>
      <c r="FT47" s="486"/>
      <c r="FU47" s="486"/>
      <c r="FV47" s="486"/>
      <c r="FW47" s="486"/>
      <c r="FX47" s="486"/>
      <c r="FY47" s="486"/>
      <c r="FZ47" s="486"/>
      <c r="GA47" s="486"/>
      <c r="GB47" s="486"/>
      <c r="GC47" s="486"/>
      <c r="GD47" s="486"/>
      <c r="GE47" s="486"/>
      <c r="GF47" s="486"/>
      <c r="GG47" s="486"/>
      <c r="GH47" s="486"/>
      <c r="GI47" s="486"/>
      <c r="GJ47" s="486"/>
      <c r="GK47" s="486"/>
      <c r="GL47" s="486"/>
      <c r="GM47" s="486"/>
      <c r="GN47" s="486"/>
      <c r="GO47" s="486"/>
      <c r="GP47" s="486"/>
      <c r="GQ47" s="486"/>
      <c r="GR47" s="486"/>
      <c r="GS47" s="486"/>
      <c r="GT47" s="486"/>
      <c r="GU47" s="486"/>
      <c r="GV47" s="486"/>
      <c r="GW47" s="486"/>
      <c r="GX47" s="486"/>
      <c r="GY47" s="486"/>
      <c r="GZ47" s="486"/>
      <c r="HA47" s="486"/>
      <c r="HB47" s="486"/>
      <c r="HC47" s="486"/>
      <c r="HD47" s="486"/>
      <c r="HE47" s="486"/>
      <c r="HF47" s="486"/>
      <c r="HG47" s="486"/>
      <c r="HH47" s="486"/>
      <c r="HI47" s="486"/>
      <c r="HJ47" s="486"/>
      <c r="HK47" s="486"/>
      <c r="HL47" s="486"/>
      <c r="HM47" s="486"/>
      <c r="HN47" s="486"/>
    </row>
    <row r="48" spans="1:222" ht="26.1" customHeight="1" x14ac:dyDescent="0.3">
      <c r="A48" s="575"/>
      <c r="B48" s="398" t="s">
        <v>161</v>
      </c>
      <c r="C48" s="400" t="s">
        <v>163</v>
      </c>
      <c r="D48" s="410"/>
      <c r="E48" s="411"/>
      <c r="F48" s="412" t="s">
        <v>108</v>
      </c>
      <c r="G48" s="449"/>
      <c r="H48" s="424"/>
      <c r="I48" s="466">
        <f>I46*I47</f>
        <v>0</v>
      </c>
      <c r="EG48" s="486"/>
      <c r="EH48" s="486"/>
      <c r="EI48" s="486"/>
      <c r="EJ48" s="486"/>
      <c r="EK48" s="486"/>
      <c r="EL48" s="486"/>
      <c r="EM48" s="486"/>
      <c r="EN48" s="486"/>
      <c r="EO48" s="486"/>
      <c r="EP48" s="486"/>
      <c r="EQ48" s="486"/>
      <c r="ER48" s="486"/>
      <c r="ES48" s="486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E48" s="486"/>
      <c r="FF48" s="486"/>
      <c r="FG48" s="486"/>
      <c r="FH48" s="486"/>
      <c r="FI48" s="486"/>
      <c r="FJ48" s="486"/>
      <c r="FK48" s="486"/>
      <c r="FL48" s="486"/>
      <c r="FM48" s="486"/>
      <c r="FN48" s="486"/>
      <c r="FO48" s="486"/>
      <c r="FP48" s="486"/>
      <c r="FQ48" s="486"/>
      <c r="FR48" s="486"/>
      <c r="FS48" s="486"/>
      <c r="FT48" s="486"/>
      <c r="FU48" s="486"/>
      <c r="FV48" s="486"/>
      <c r="FW48" s="486"/>
      <c r="FX48" s="486"/>
      <c r="FY48" s="486"/>
      <c r="FZ48" s="486"/>
      <c r="GA48" s="486"/>
      <c r="GB48" s="486"/>
      <c r="GC48" s="486"/>
      <c r="GD48" s="48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486"/>
      <c r="GU48" s="486"/>
      <c r="GV48" s="486"/>
      <c r="GW48" s="486"/>
      <c r="GX48" s="486"/>
      <c r="GY48" s="486"/>
      <c r="GZ48" s="486"/>
      <c r="HA48" s="486"/>
      <c r="HB48" s="486"/>
      <c r="HC48" s="486"/>
      <c r="HD48" s="486"/>
      <c r="HE48" s="486"/>
      <c r="HF48" s="486"/>
      <c r="HG48" s="486"/>
      <c r="HH48" s="486"/>
      <c r="HI48" s="486"/>
      <c r="HJ48" s="486"/>
      <c r="HK48" s="486"/>
      <c r="HL48" s="486"/>
      <c r="HM48" s="486"/>
      <c r="HN48" s="486"/>
    </row>
    <row r="49" spans="1:222" ht="26.1" customHeight="1" x14ac:dyDescent="0.3">
      <c r="A49" s="576"/>
      <c r="B49" s="396" t="s">
        <v>351</v>
      </c>
      <c r="C49" s="490" t="s">
        <v>281</v>
      </c>
      <c r="D49" s="433"/>
      <c r="E49" s="414"/>
      <c r="F49" s="423" t="s">
        <v>108</v>
      </c>
      <c r="G49" s="459"/>
      <c r="H49" s="419"/>
      <c r="I49" s="467">
        <f>I48/365/24</f>
        <v>0</v>
      </c>
      <c r="EG49" s="486"/>
      <c r="EH49" s="486"/>
      <c r="EI49" s="486"/>
      <c r="EJ49" s="486"/>
      <c r="EK49" s="486"/>
      <c r="EL49" s="486"/>
      <c r="EM49" s="486"/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  <c r="FL49" s="486"/>
      <c r="FM49" s="486"/>
      <c r="FN49" s="486"/>
      <c r="FO49" s="486"/>
      <c r="FP49" s="486"/>
      <c r="FQ49" s="486"/>
      <c r="FR49" s="486"/>
      <c r="FS49" s="486"/>
      <c r="FT49" s="486"/>
      <c r="FU49" s="486"/>
      <c r="FV49" s="486"/>
      <c r="FW49" s="486"/>
      <c r="FX49" s="486"/>
      <c r="FY49" s="486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</row>
    <row r="50" spans="1:222" ht="39.950000000000003" customHeight="1" x14ac:dyDescent="0.25">
      <c r="A50" s="550"/>
      <c r="B50" s="550"/>
      <c r="C50" s="550"/>
      <c r="D50" s="550"/>
      <c r="E50" s="550"/>
      <c r="F50" s="550"/>
      <c r="G50" s="550"/>
      <c r="H50" s="550"/>
      <c r="I50" s="550"/>
      <c r="EG50" s="486"/>
      <c r="EH50" s="486"/>
      <c r="EI50" s="486"/>
      <c r="EJ50" s="486"/>
      <c r="EK50" s="486"/>
      <c r="EL50" s="486"/>
      <c r="EM50" s="486"/>
      <c r="EN50" s="486"/>
      <c r="EO50" s="486"/>
      <c r="EP50" s="486"/>
      <c r="EQ50" s="486"/>
      <c r="ER50" s="486"/>
      <c r="ES50" s="486"/>
      <c r="ET50" s="486"/>
      <c r="EU50" s="486"/>
      <c r="EV50" s="486"/>
      <c r="EW50" s="486"/>
      <c r="EX50" s="486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486"/>
      <c r="FL50" s="486"/>
      <c r="FM50" s="486"/>
      <c r="FN50" s="486"/>
      <c r="FO50" s="486"/>
      <c r="FP50" s="486"/>
      <c r="FQ50" s="486"/>
      <c r="FR50" s="486"/>
      <c r="FS50" s="486"/>
      <c r="FT50" s="486"/>
      <c r="FU50" s="486"/>
      <c r="FV50" s="486"/>
      <c r="FW50" s="486"/>
      <c r="FX50" s="486"/>
      <c r="FY50" s="486"/>
      <c r="FZ50" s="486"/>
      <c r="GA50" s="486"/>
      <c r="GB50" s="486"/>
      <c r="GC50" s="486"/>
      <c r="GD50" s="486"/>
      <c r="GE50" s="486"/>
      <c r="GF50" s="486"/>
      <c r="GG50" s="486"/>
      <c r="GH50" s="486"/>
      <c r="GI50" s="486"/>
      <c r="GJ50" s="486"/>
      <c r="GK50" s="486"/>
      <c r="GL50" s="486"/>
      <c r="GM50" s="486"/>
      <c r="GN50" s="486"/>
      <c r="GO50" s="486"/>
      <c r="GP50" s="486"/>
      <c r="GQ50" s="486"/>
      <c r="GR50" s="486"/>
      <c r="GS50" s="486"/>
      <c r="GT50" s="486"/>
      <c r="GU50" s="486"/>
      <c r="GV50" s="486"/>
      <c r="GW50" s="486"/>
      <c r="GX50" s="486"/>
      <c r="GY50" s="486"/>
      <c r="GZ50" s="486"/>
      <c r="HA50" s="486"/>
      <c r="HB50" s="486"/>
      <c r="HC50" s="486"/>
      <c r="HD50" s="486"/>
      <c r="HE50" s="486"/>
      <c r="HF50" s="486"/>
      <c r="HG50" s="486"/>
      <c r="HH50" s="486"/>
      <c r="HI50" s="486"/>
      <c r="HJ50" s="486"/>
      <c r="HK50" s="486"/>
      <c r="HL50" s="486"/>
      <c r="HM50" s="486"/>
      <c r="HN50" s="486"/>
    </row>
    <row r="51" spans="1:222" ht="39.950000000000003" customHeight="1" x14ac:dyDescent="0.25">
      <c r="A51" s="570" t="s">
        <v>354</v>
      </c>
      <c r="B51" s="571"/>
      <c r="C51" s="571"/>
      <c r="D51" s="571"/>
      <c r="E51" s="571"/>
      <c r="F51" s="571"/>
      <c r="G51" s="571"/>
      <c r="H51" s="571"/>
      <c r="I51" s="572"/>
      <c r="EG51" s="486"/>
      <c r="EH51" s="486"/>
      <c r="EI51" s="486"/>
      <c r="EJ51" s="486"/>
      <c r="EK51" s="486"/>
      <c r="EL51" s="486"/>
      <c r="EM51" s="486"/>
      <c r="EN51" s="486"/>
      <c r="EO51" s="486"/>
      <c r="EP51" s="486"/>
      <c r="EQ51" s="486"/>
      <c r="ER51" s="486"/>
      <c r="ES51" s="486"/>
      <c r="ET51" s="486"/>
      <c r="EU51" s="486"/>
      <c r="EV51" s="486"/>
      <c r="EW51" s="486"/>
      <c r="EX51" s="486"/>
      <c r="EY51" s="486"/>
      <c r="EZ51" s="486"/>
      <c r="FA51" s="486"/>
      <c r="FB51" s="486"/>
      <c r="FC51" s="486"/>
      <c r="FD51" s="486"/>
      <c r="FE51" s="486"/>
      <c r="FF51" s="486"/>
      <c r="FG51" s="486"/>
      <c r="FH51" s="486"/>
      <c r="FI51" s="486"/>
      <c r="FJ51" s="486"/>
      <c r="FK51" s="486"/>
      <c r="FL51" s="486"/>
      <c r="FM51" s="486"/>
      <c r="FN51" s="486"/>
      <c r="FO51" s="486"/>
      <c r="FP51" s="486"/>
      <c r="FQ51" s="486"/>
      <c r="FR51" s="486"/>
      <c r="FS51" s="486"/>
      <c r="FT51" s="486"/>
      <c r="FU51" s="486"/>
      <c r="FV51" s="486"/>
      <c r="FW51" s="486"/>
      <c r="FX51" s="486"/>
      <c r="FY51" s="486"/>
      <c r="FZ51" s="486"/>
      <c r="GA51" s="486"/>
      <c r="GB51" s="486"/>
      <c r="GC51" s="486"/>
      <c r="GD51" s="486"/>
      <c r="GE51" s="486"/>
      <c r="GF51" s="486"/>
      <c r="GG51" s="486"/>
      <c r="GH51" s="486"/>
      <c r="GI51" s="486"/>
      <c r="GJ51" s="486"/>
      <c r="GK51" s="486"/>
      <c r="GL51" s="486"/>
      <c r="GM51" s="486"/>
      <c r="GN51" s="486"/>
      <c r="GO51" s="486"/>
      <c r="GP51" s="486"/>
      <c r="GQ51" s="486"/>
      <c r="GR51" s="486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6"/>
      <c r="HE51" s="486"/>
      <c r="HF51" s="486"/>
      <c r="HG51" s="486"/>
      <c r="HH51" s="486"/>
      <c r="HI51" s="486"/>
      <c r="HJ51" s="486"/>
      <c r="HK51" s="486"/>
      <c r="HL51" s="486"/>
      <c r="HM51" s="486"/>
      <c r="HN51" s="486"/>
    </row>
    <row r="52" spans="1:222" ht="26.1" customHeight="1" x14ac:dyDescent="0.25">
      <c r="A52" s="577" t="s">
        <v>249</v>
      </c>
      <c r="B52" s="394" t="s">
        <v>283</v>
      </c>
      <c r="C52" s="395" t="s">
        <v>69</v>
      </c>
      <c r="D52" s="416" t="s">
        <v>301</v>
      </c>
      <c r="E52" s="407"/>
      <c r="F52" s="440">
        <v>600000</v>
      </c>
      <c r="G52" s="435" t="s">
        <v>295</v>
      </c>
      <c r="H52" s="424"/>
      <c r="I52" s="415">
        <v>0</v>
      </c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486"/>
      <c r="FX52" s="486"/>
      <c r="FY52" s="486"/>
      <c r="FZ52" s="486"/>
      <c r="GA52" s="486"/>
      <c r="GB52" s="486"/>
      <c r="GC52" s="486"/>
      <c r="GD52" s="48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486"/>
      <c r="GU52" s="486"/>
      <c r="GV52" s="486"/>
      <c r="GW52" s="486"/>
      <c r="GX52" s="486"/>
      <c r="GY52" s="486"/>
      <c r="GZ52" s="486"/>
      <c r="HA52" s="486"/>
      <c r="HB52" s="486"/>
      <c r="HC52" s="486"/>
      <c r="HD52" s="486"/>
      <c r="HE52" s="486"/>
      <c r="HF52" s="486"/>
      <c r="HG52" s="486"/>
      <c r="HH52" s="486"/>
      <c r="HI52" s="486"/>
      <c r="HJ52" s="486"/>
      <c r="HK52" s="486"/>
      <c r="HL52" s="486"/>
      <c r="HM52" s="486"/>
      <c r="HN52" s="486"/>
    </row>
    <row r="53" spans="1:222" ht="26.1" customHeight="1" x14ac:dyDescent="0.25">
      <c r="A53" s="578"/>
      <c r="B53" s="398" t="s">
        <v>284</v>
      </c>
      <c r="C53" s="399" t="s">
        <v>69</v>
      </c>
      <c r="D53" s="406"/>
      <c r="E53" s="411"/>
      <c r="F53" s="412"/>
      <c r="G53" s="435" t="s">
        <v>296</v>
      </c>
      <c r="H53" s="424"/>
      <c r="I53" s="415">
        <v>800000</v>
      </c>
      <c r="EG53" s="486"/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486"/>
      <c r="FX53" s="486"/>
      <c r="FY53" s="486"/>
      <c r="FZ53" s="486"/>
      <c r="GA53" s="486"/>
      <c r="GB53" s="486"/>
      <c r="GC53" s="486"/>
      <c r="GD53" s="486"/>
      <c r="GE53" s="486"/>
      <c r="GF53" s="486"/>
      <c r="GG53" s="486"/>
      <c r="GH53" s="486"/>
      <c r="GI53" s="486"/>
      <c r="GJ53" s="486"/>
      <c r="GK53" s="486"/>
      <c r="GL53" s="486"/>
      <c r="GM53" s="486"/>
      <c r="GN53" s="486"/>
      <c r="GO53" s="486"/>
      <c r="GP53" s="486"/>
      <c r="GQ53" s="486"/>
      <c r="GR53" s="486"/>
      <c r="GS53" s="486"/>
      <c r="GT53" s="486"/>
      <c r="GU53" s="486"/>
      <c r="GV53" s="486"/>
      <c r="GW53" s="486"/>
      <c r="GX53" s="486"/>
      <c r="GY53" s="486"/>
      <c r="GZ53" s="486"/>
      <c r="HA53" s="486"/>
      <c r="HB53" s="486"/>
      <c r="HC53" s="486"/>
      <c r="HD53" s="486"/>
      <c r="HE53" s="486"/>
      <c r="HF53" s="486"/>
      <c r="HG53" s="486"/>
      <c r="HH53" s="486"/>
      <c r="HI53" s="486"/>
      <c r="HJ53" s="486"/>
      <c r="HK53" s="486"/>
      <c r="HL53" s="486"/>
      <c r="HM53" s="486"/>
      <c r="HN53" s="486"/>
    </row>
    <row r="54" spans="1:222" ht="26.1" customHeight="1" x14ac:dyDescent="0.25">
      <c r="A54" s="578"/>
      <c r="B54" s="398" t="s">
        <v>285</v>
      </c>
      <c r="C54" s="399" t="s">
        <v>6</v>
      </c>
      <c r="D54" s="406" t="s">
        <v>302</v>
      </c>
      <c r="E54" s="411" t="s">
        <v>286</v>
      </c>
      <c r="F54" s="415">
        <v>40</v>
      </c>
      <c r="G54" s="435" t="s">
        <v>297</v>
      </c>
      <c r="H54" s="411" t="s">
        <v>286</v>
      </c>
      <c r="I54" s="415">
        <v>40</v>
      </c>
      <c r="EG54" s="486"/>
      <c r="EH54" s="486"/>
      <c r="EI54" s="486"/>
      <c r="EJ54" s="486"/>
      <c r="EK54" s="486"/>
      <c r="EL54" s="486"/>
      <c r="EM54" s="486"/>
      <c r="EN54" s="486"/>
      <c r="EO54" s="486"/>
      <c r="EP54" s="486"/>
      <c r="EQ54" s="486"/>
      <c r="ER54" s="486"/>
      <c r="ES54" s="486"/>
      <c r="ET54" s="486"/>
      <c r="EU54" s="486"/>
      <c r="EV54" s="486"/>
      <c r="EW54" s="486"/>
      <c r="EX54" s="486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486"/>
      <c r="FL54" s="486"/>
      <c r="FM54" s="486"/>
      <c r="FN54" s="486"/>
      <c r="FO54" s="486"/>
      <c r="FP54" s="486"/>
      <c r="FQ54" s="486"/>
      <c r="FR54" s="486"/>
      <c r="FS54" s="486"/>
      <c r="FT54" s="486"/>
      <c r="FU54" s="486"/>
      <c r="FV54" s="486"/>
      <c r="FW54" s="486"/>
      <c r="FX54" s="486"/>
      <c r="FY54" s="486"/>
      <c r="FZ54" s="486"/>
      <c r="GA54" s="486"/>
      <c r="GB54" s="486"/>
      <c r="GC54" s="486"/>
      <c r="GD54" s="486"/>
      <c r="GE54" s="486"/>
      <c r="GF54" s="486"/>
      <c r="GG54" s="486"/>
      <c r="GH54" s="486"/>
      <c r="GI54" s="486"/>
      <c r="GJ54" s="486"/>
      <c r="GK54" s="486"/>
      <c r="GL54" s="486"/>
      <c r="GM54" s="486"/>
      <c r="GN54" s="486"/>
      <c r="GO54" s="486"/>
      <c r="GP54" s="486"/>
      <c r="GQ54" s="486"/>
      <c r="GR54" s="486"/>
      <c r="GS54" s="486"/>
      <c r="GT54" s="486"/>
      <c r="GU54" s="486"/>
      <c r="GV54" s="486"/>
      <c r="GW54" s="486"/>
      <c r="GX54" s="486"/>
      <c r="GY54" s="486"/>
      <c r="GZ54" s="486"/>
      <c r="HA54" s="486"/>
      <c r="HB54" s="486"/>
      <c r="HC54" s="486"/>
      <c r="HD54" s="486"/>
      <c r="HE54" s="486"/>
      <c r="HF54" s="486"/>
      <c r="HG54" s="486"/>
      <c r="HH54" s="486"/>
      <c r="HI54" s="486"/>
      <c r="HJ54" s="486"/>
      <c r="HK54" s="486"/>
      <c r="HL54" s="486"/>
      <c r="HM54" s="486"/>
      <c r="HN54" s="486"/>
    </row>
    <row r="55" spans="1:222" ht="26.1" customHeight="1" x14ac:dyDescent="0.25">
      <c r="A55" s="578"/>
      <c r="B55" s="398" t="s">
        <v>140</v>
      </c>
      <c r="C55" s="399" t="s">
        <v>69</v>
      </c>
      <c r="D55" s="410"/>
      <c r="E55" s="411"/>
      <c r="F55" s="412"/>
      <c r="G55" s="435" t="s">
        <v>298</v>
      </c>
      <c r="H55" s="424"/>
      <c r="I55" s="415">
        <v>0</v>
      </c>
      <c r="EG55" s="486"/>
      <c r="EH55" s="486"/>
      <c r="EI55" s="486"/>
      <c r="EJ55" s="486"/>
      <c r="EK55" s="486"/>
      <c r="EL55" s="486"/>
      <c r="EM55" s="486"/>
      <c r="EN55" s="486"/>
      <c r="EO55" s="486"/>
      <c r="EP55" s="486"/>
      <c r="EQ55" s="486"/>
      <c r="ER55" s="486"/>
      <c r="ES55" s="486"/>
      <c r="ET55" s="486"/>
      <c r="EU55" s="486"/>
      <c r="EV55" s="486"/>
      <c r="EW55" s="486"/>
      <c r="EX55" s="486"/>
      <c r="EY55" s="486"/>
      <c r="EZ55" s="486"/>
      <c r="FA55" s="486"/>
      <c r="FB55" s="486"/>
      <c r="FC55" s="486"/>
      <c r="FD55" s="486"/>
      <c r="FE55" s="486"/>
      <c r="FF55" s="486"/>
      <c r="FG55" s="486"/>
      <c r="FH55" s="486"/>
      <c r="FI55" s="486"/>
      <c r="FJ55" s="486"/>
      <c r="FK55" s="486"/>
      <c r="FL55" s="486"/>
      <c r="FM55" s="486"/>
      <c r="FN55" s="486"/>
      <c r="FO55" s="486"/>
      <c r="FP55" s="486"/>
      <c r="FQ55" s="486"/>
      <c r="FR55" s="486"/>
      <c r="FS55" s="486"/>
      <c r="FT55" s="486"/>
      <c r="FU55" s="486"/>
      <c r="FV55" s="486"/>
      <c r="FW55" s="486"/>
      <c r="FX55" s="486"/>
      <c r="FY55" s="486"/>
      <c r="FZ55" s="486"/>
      <c r="GA55" s="486"/>
      <c r="GB55" s="486"/>
      <c r="GC55" s="486"/>
      <c r="GD55" s="486"/>
      <c r="GE55" s="486"/>
      <c r="GF55" s="486"/>
      <c r="GG55" s="486"/>
      <c r="GH55" s="486"/>
      <c r="GI55" s="486"/>
      <c r="GJ55" s="486"/>
      <c r="GK55" s="486"/>
      <c r="GL55" s="486"/>
      <c r="GM55" s="486"/>
      <c r="GN55" s="486"/>
      <c r="GO55" s="486"/>
      <c r="GP55" s="486"/>
      <c r="GQ55" s="486"/>
      <c r="GR55" s="486"/>
      <c r="GS55" s="486"/>
      <c r="GT55" s="486"/>
      <c r="GU55" s="486"/>
      <c r="GV55" s="486"/>
      <c r="GW55" s="486"/>
      <c r="GX55" s="486"/>
      <c r="GY55" s="486"/>
      <c r="GZ55" s="486"/>
      <c r="HA55" s="486"/>
      <c r="HB55" s="486"/>
      <c r="HC55" s="486"/>
      <c r="HD55" s="486"/>
      <c r="HE55" s="486"/>
      <c r="HF55" s="486"/>
      <c r="HG55" s="486"/>
      <c r="HH55" s="486"/>
      <c r="HI55" s="486"/>
      <c r="HJ55" s="486"/>
      <c r="HK55" s="486"/>
      <c r="HL55" s="486"/>
      <c r="HM55" s="486"/>
      <c r="HN55" s="486"/>
    </row>
    <row r="56" spans="1:222" ht="26.1" customHeight="1" x14ac:dyDescent="0.25">
      <c r="A56" s="578"/>
      <c r="B56" s="398" t="s">
        <v>165</v>
      </c>
      <c r="C56" s="399" t="s">
        <v>69</v>
      </c>
      <c r="D56" s="410"/>
      <c r="E56" s="411"/>
      <c r="F56" s="412"/>
      <c r="G56" s="435" t="s">
        <v>217</v>
      </c>
      <c r="H56" s="424"/>
      <c r="I56" s="415">
        <v>0</v>
      </c>
      <c r="EG56" s="486"/>
      <c r="EH56" s="486"/>
      <c r="EI56" s="486"/>
      <c r="EJ56" s="486"/>
      <c r="EK56" s="486"/>
      <c r="EL56" s="486"/>
      <c r="EM56" s="486"/>
      <c r="EN56" s="486"/>
      <c r="EO56" s="486"/>
      <c r="EP56" s="486"/>
      <c r="EQ56" s="486"/>
      <c r="ER56" s="486"/>
      <c r="ES56" s="486"/>
      <c r="ET56" s="486"/>
      <c r="EU56" s="486"/>
      <c r="EV56" s="486"/>
      <c r="EW56" s="486"/>
      <c r="EX56" s="486"/>
      <c r="EY56" s="486"/>
      <c r="EZ56" s="486"/>
      <c r="FA56" s="486"/>
      <c r="FB56" s="486"/>
      <c r="FC56" s="486"/>
      <c r="FD56" s="486"/>
      <c r="FE56" s="486"/>
      <c r="FF56" s="486"/>
      <c r="FG56" s="486"/>
      <c r="FH56" s="486"/>
      <c r="FI56" s="486"/>
      <c r="FJ56" s="486"/>
      <c r="FK56" s="486"/>
      <c r="FL56" s="486"/>
      <c r="FM56" s="486"/>
      <c r="FN56" s="486"/>
      <c r="FO56" s="486"/>
      <c r="FP56" s="486"/>
      <c r="FQ56" s="486"/>
      <c r="FR56" s="486"/>
      <c r="FS56" s="486"/>
      <c r="FT56" s="486"/>
      <c r="FU56" s="486"/>
      <c r="FV56" s="486"/>
      <c r="FW56" s="486"/>
      <c r="FX56" s="486"/>
      <c r="FY56" s="486"/>
      <c r="FZ56" s="486"/>
      <c r="GA56" s="486"/>
      <c r="GB56" s="486"/>
      <c r="GC56" s="486"/>
      <c r="GD56" s="486"/>
      <c r="GE56" s="486"/>
      <c r="GF56" s="486"/>
      <c r="GG56" s="486"/>
      <c r="GH56" s="486"/>
      <c r="GI56" s="486"/>
      <c r="GJ56" s="486"/>
      <c r="GK56" s="486"/>
      <c r="GL56" s="486"/>
      <c r="GM56" s="486"/>
      <c r="GN56" s="486"/>
      <c r="GO56" s="486"/>
      <c r="GP56" s="486"/>
      <c r="GQ56" s="486"/>
      <c r="GR56" s="486"/>
      <c r="GS56" s="486"/>
      <c r="GT56" s="486"/>
      <c r="GU56" s="486"/>
      <c r="GV56" s="486"/>
      <c r="GW56" s="486"/>
      <c r="GX56" s="486"/>
      <c r="GY56" s="486"/>
      <c r="GZ56" s="486"/>
      <c r="HA56" s="486"/>
      <c r="HB56" s="486"/>
      <c r="HC56" s="486"/>
      <c r="HD56" s="486"/>
      <c r="HE56" s="486"/>
      <c r="HF56" s="486"/>
      <c r="HG56" s="486"/>
      <c r="HH56" s="486"/>
      <c r="HI56" s="486"/>
      <c r="HJ56" s="486"/>
      <c r="HK56" s="486"/>
      <c r="HL56" s="486"/>
      <c r="HM56" s="486"/>
      <c r="HN56" s="486"/>
    </row>
    <row r="57" spans="1:222" ht="26.1" customHeight="1" x14ac:dyDescent="0.25">
      <c r="A57" s="578"/>
      <c r="B57" s="398" t="s">
        <v>228</v>
      </c>
      <c r="C57" s="399" t="s">
        <v>69</v>
      </c>
      <c r="D57" s="406" t="s">
        <v>303</v>
      </c>
      <c r="E57" s="411"/>
      <c r="F57" s="415">
        <v>0</v>
      </c>
      <c r="G57" s="435" t="s">
        <v>299</v>
      </c>
      <c r="H57" s="424"/>
      <c r="I57" s="415">
        <v>0</v>
      </c>
      <c r="EG57" s="486"/>
      <c r="EH57" s="486"/>
      <c r="EI57" s="486"/>
      <c r="EJ57" s="486"/>
      <c r="EK57" s="486"/>
      <c r="EL57" s="486"/>
      <c r="EM57" s="486"/>
      <c r="EN57" s="486"/>
      <c r="EO57" s="486"/>
      <c r="EP57" s="486"/>
      <c r="EQ57" s="486"/>
      <c r="ER57" s="486"/>
      <c r="ES57" s="486"/>
      <c r="ET57" s="486"/>
      <c r="EU57" s="486"/>
      <c r="EV57" s="486"/>
      <c r="EW57" s="486"/>
      <c r="EX57" s="486"/>
      <c r="EY57" s="486"/>
      <c r="EZ57" s="486"/>
      <c r="FA57" s="486"/>
      <c r="FB57" s="486"/>
      <c r="FC57" s="486"/>
      <c r="FD57" s="486"/>
      <c r="FE57" s="486"/>
      <c r="FF57" s="486"/>
      <c r="FG57" s="486"/>
      <c r="FH57" s="486"/>
      <c r="FI57" s="486"/>
      <c r="FJ57" s="486"/>
      <c r="FK57" s="486"/>
      <c r="FL57" s="486"/>
      <c r="FM57" s="486"/>
      <c r="FN57" s="486"/>
      <c r="FO57" s="486"/>
      <c r="FP57" s="486"/>
      <c r="FQ57" s="486"/>
      <c r="FR57" s="486"/>
      <c r="FS57" s="486"/>
      <c r="FT57" s="486"/>
      <c r="FU57" s="486"/>
      <c r="FV57" s="486"/>
      <c r="FW57" s="486"/>
      <c r="FX57" s="486"/>
      <c r="FY57" s="486"/>
      <c r="FZ57" s="486"/>
      <c r="GA57" s="486"/>
      <c r="GB57" s="486"/>
      <c r="GC57" s="486"/>
      <c r="GD57" s="486"/>
      <c r="GE57" s="486"/>
      <c r="GF57" s="486"/>
      <c r="GG57" s="486"/>
      <c r="GH57" s="486"/>
      <c r="GI57" s="486"/>
      <c r="GJ57" s="486"/>
      <c r="GK57" s="486"/>
      <c r="GL57" s="486"/>
      <c r="GM57" s="486"/>
      <c r="GN57" s="486"/>
      <c r="GO57" s="486"/>
      <c r="GP57" s="486"/>
      <c r="GQ57" s="486"/>
      <c r="GR57" s="486"/>
      <c r="GS57" s="486"/>
      <c r="GT57" s="486"/>
      <c r="GU57" s="486"/>
      <c r="GV57" s="486"/>
      <c r="GW57" s="486"/>
      <c r="GX57" s="486"/>
      <c r="GY57" s="486"/>
      <c r="GZ57" s="486"/>
      <c r="HA57" s="486"/>
      <c r="HB57" s="486"/>
      <c r="HC57" s="486"/>
      <c r="HD57" s="486"/>
      <c r="HE57" s="486"/>
      <c r="HF57" s="486"/>
      <c r="HG57" s="486"/>
      <c r="HH57" s="486"/>
      <c r="HI57" s="486"/>
      <c r="HJ57" s="486"/>
      <c r="HK57" s="486"/>
      <c r="HL57" s="486"/>
      <c r="HM57" s="486"/>
      <c r="HN57" s="486"/>
    </row>
    <row r="58" spans="1:222" ht="26.1" customHeight="1" x14ac:dyDescent="0.25">
      <c r="A58" s="577"/>
      <c r="B58" s="396" t="s">
        <v>107</v>
      </c>
      <c r="C58" s="397" t="s">
        <v>6</v>
      </c>
      <c r="D58" s="413" t="s">
        <v>304</v>
      </c>
      <c r="E58" s="468" t="s">
        <v>241</v>
      </c>
      <c r="F58" s="469">
        <v>3</v>
      </c>
      <c r="G58" s="465" t="s">
        <v>300</v>
      </c>
      <c r="H58" s="508"/>
      <c r="I58" s="509">
        <f>F58</f>
        <v>3</v>
      </c>
      <c r="EG58" s="486"/>
      <c r="EH58" s="486"/>
      <c r="EI58" s="486"/>
      <c r="EJ58" s="486"/>
      <c r="EK58" s="486"/>
      <c r="EL58" s="486"/>
      <c r="EM58" s="486"/>
      <c r="EN58" s="486"/>
      <c r="EO58" s="486"/>
      <c r="EP58" s="486"/>
      <c r="EQ58" s="486"/>
      <c r="ER58" s="486"/>
      <c r="ES58" s="486"/>
      <c r="ET58" s="486"/>
      <c r="EU58" s="486"/>
      <c r="EV58" s="486"/>
      <c r="EW58" s="486"/>
      <c r="EX58" s="486"/>
      <c r="EY58" s="486"/>
      <c r="EZ58" s="486"/>
      <c r="FA58" s="486"/>
      <c r="FB58" s="486"/>
      <c r="FC58" s="486"/>
      <c r="FD58" s="486"/>
      <c r="FE58" s="486"/>
      <c r="FF58" s="486"/>
      <c r="FG58" s="486"/>
      <c r="FH58" s="486"/>
      <c r="FI58" s="486"/>
      <c r="FJ58" s="486"/>
      <c r="FK58" s="486"/>
      <c r="FL58" s="486"/>
      <c r="FM58" s="486"/>
      <c r="FN58" s="486"/>
      <c r="FO58" s="486"/>
      <c r="FP58" s="486"/>
      <c r="FQ58" s="486"/>
      <c r="FR58" s="486"/>
      <c r="FS58" s="486"/>
      <c r="FT58" s="486"/>
      <c r="FU58" s="486"/>
      <c r="FV58" s="486"/>
      <c r="FW58" s="486"/>
      <c r="FX58" s="486"/>
      <c r="FY58" s="486"/>
      <c r="FZ58" s="486"/>
      <c r="GA58" s="486"/>
      <c r="GB58" s="486"/>
      <c r="GC58" s="486"/>
      <c r="GD58" s="486"/>
      <c r="GE58" s="486"/>
      <c r="GF58" s="486"/>
      <c r="GG58" s="486"/>
      <c r="GH58" s="486"/>
      <c r="GI58" s="486"/>
      <c r="GJ58" s="486"/>
      <c r="GK58" s="486"/>
      <c r="GL58" s="486"/>
      <c r="GM58" s="486"/>
      <c r="GN58" s="486"/>
      <c r="GO58" s="486"/>
      <c r="GP58" s="486"/>
      <c r="GQ58" s="486"/>
      <c r="GR58" s="486"/>
      <c r="GS58" s="486"/>
      <c r="GT58" s="486"/>
      <c r="GU58" s="486"/>
      <c r="GV58" s="486"/>
      <c r="GW58" s="486"/>
      <c r="GX58" s="486"/>
      <c r="GY58" s="486"/>
      <c r="GZ58" s="486"/>
      <c r="HA58" s="486"/>
      <c r="HB58" s="486"/>
      <c r="HC58" s="486"/>
      <c r="HD58" s="486"/>
      <c r="HE58" s="486"/>
      <c r="HF58" s="486"/>
      <c r="HG58" s="486"/>
      <c r="HH58" s="486"/>
      <c r="HI58" s="486"/>
      <c r="HJ58" s="486"/>
      <c r="HK58" s="486"/>
      <c r="HL58" s="486"/>
      <c r="HM58" s="486"/>
      <c r="HN58" s="486"/>
    </row>
    <row r="59" spans="1:222" ht="26.1" customHeight="1" x14ac:dyDescent="0.25">
      <c r="A59" s="598" t="s">
        <v>365</v>
      </c>
      <c r="B59" s="394" t="s">
        <v>366</v>
      </c>
      <c r="C59" s="395" t="s">
        <v>28</v>
      </c>
      <c r="D59" s="416"/>
      <c r="E59" s="514"/>
      <c r="F59" s="535"/>
      <c r="G59" s="516" t="s">
        <v>361</v>
      </c>
      <c r="H59" s="424" t="s">
        <v>359</v>
      </c>
      <c r="I59" s="440">
        <v>0</v>
      </c>
      <c r="EG59" s="486"/>
      <c r="EH59" s="486"/>
      <c r="EI59" s="486"/>
      <c r="EJ59" s="486"/>
      <c r="EK59" s="486"/>
      <c r="EL59" s="486"/>
      <c r="EM59" s="486"/>
      <c r="EN59" s="486"/>
      <c r="EO59" s="486"/>
      <c r="EP59" s="486"/>
      <c r="EQ59" s="486"/>
      <c r="ER59" s="486"/>
      <c r="ES59" s="486"/>
      <c r="ET59" s="486"/>
      <c r="EU59" s="486"/>
      <c r="EV59" s="486"/>
      <c r="EW59" s="486"/>
      <c r="EX59" s="486"/>
      <c r="EY59" s="486"/>
      <c r="EZ59" s="486"/>
      <c r="FA59" s="486"/>
      <c r="FB59" s="486"/>
      <c r="FC59" s="486"/>
      <c r="FD59" s="486"/>
      <c r="FE59" s="486"/>
      <c r="FF59" s="486"/>
      <c r="FG59" s="486"/>
      <c r="FH59" s="486"/>
      <c r="FI59" s="486"/>
      <c r="FJ59" s="486"/>
      <c r="FK59" s="486"/>
      <c r="FL59" s="486"/>
      <c r="FM59" s="486"/>
      <c r="FN59" s="486"/>
      <c r="FO59" s="486"/>
      <c r="FP59" s="486"/>
      <c r="FQ59" s="486"/>
      <c r="FR59" s="486"/>
      <c r="FS59" s="486"/>
      <c r="FT59" s="486"/>
      <c r="FU59" s="486"/>
      <c r="FV59" s="486"/>
      <c r="FW59" s="486"/>
      <c r="FX59" s="486"/>
      <c r="FY59" s="486"/>
      <c r="FZ59" s="486"/>
      <c r="GA59" s="486"/>
      <c r="GB59" s="486"/>
      <c r="GC59" s="486"/>
      <c r="GD59" s="486"/>
      <c r="GE59" s="486"/>
      <c r="GF59" s="486"/>
      <c r="GG59" s="486"/>
      <c r="GH59" s="486"/>
      <c r="GI59" s="486"/>
      <c r="GJ59" s="486"/>
      <c r="GK59" s="486"/>
      <c r="GL59" s="486"/>
      <c r="GM59" s="486"/>
      <c r="GN59" s="486"/>
      <c r="GO59" s="486"/>
      <c r="GP59" s="486"/>
      <c r="GQ59" s="486"/>
      <c r="GR59" s="486"/>
      <c r="GS59" s="486"/>
      <c r="GT59" s="486"/>
      <c r="GU59" s="486"/>
      <c r="GV59" s="486"/>
      <c r="GW59" s="486"/>
      <c r="GX59" s="486"/>
      <c r="GY59" s="486"/>
      <c r="GZ59" s="486"/>
      <c r="HA59" s="486"/>
      <c r="HB59" s="486"/>
      <c r="HC59" s="486"/>
      <c r="HD59" s="486"/>
      <c r="HE59" s="486"/>
      <c r="HF59" s="486"/>
      <c r="HG59" s="486"/>
      <c r="HH59" s="486"/>
      <c r="HI59" s="486"/>
      <c r="HJ59" s="486"/>
      <c r="HK59" s="486"/>
      <c r="HL59" s="486"/>
      <c r="HM59" s="486"/>
      <c r="HN59" s="486"/>
    </row>
    <row r="60" spans="1:222" ht="26.1" customHeight="1" x14ac:dyDescent="0.25">
      <c r="A60" s="655"/>
      <c r="B60" s="396" t="s">
        <v>367</v>
      </c>
      <c r="C60" s="397" t="s">
        <v>28</v>
      </c>
      <c r="D60" s="413"/>
      <c r="E60" s="468"/>
      <c r="F60" s="515"/>
      <c r="G60" s="517" t="s">
        <v>362</v>
      </c>
      <c r="H60" s="419" t="s">
        <v>359</v>
      </c>
      <c r="I60" s="439">
        <v>0</v>
      </c>
      <c r="EG60" s="486"/>
      <c r="EH60" s="486"/>
      <c r="EI60" s="486"/>
      <c r="EJ60" s="486"/>
      <c r="EK60" s="486"/>
      <c r="EL60" s="486"/>
      <c r="EM60" s="486"/>
      <c r="EN60" s="486"/>
      <c r="EO60" s="486"/>
      <c r="EP60" s="486"/>
      <c r="EQ60" s="486"/>
      <c r="ER60" s="486"/>
      <c r="ES60" s="486"/>
      <c r="ET60" s="486"/>
      <c r="EU60" s="486"/>
      <c r="EV60" s="486"/>
      <c r="EW60" s="486"/>
      <c r="EX60" s="486"/>
      <c r="EY60" s="486"/>
      <c r="EZ60" s="486"/>
      <c r="FA60" s="486"/>
      <c r="FB60" s="486"/>
      <c r="FC60" s="486"/>
      <c r="FD60" s="486"/>
      <c r="FE60" s="486"/>
      <c r="FF60" s="486"/>
      <c r="FG60" s="486"/>
      <c r="FH60" s="486"/>
      <c r="FI60" s="486"/>
      <c r="FJ60" s="486"/>
      <c r="FK60" s="486"/>
      <c r="FL60" s="486"/>
      <c r="FM60" s="486"/>
      <c r="FN60" s="486"/>
      <c r="FO60" s="486"/>
      <c r="FP60" s="486"/>
      <c r="FQ60" s="486"/>
      <c r="FR60" s="486"/>
      <c r="FS60" s="486"/>
      <c r="FT60" s="486"/>
      <c r="FU60" s="486"/>
      <c r="FV60" s="486"/>
      <c r="FW60" s="486"/>
      <c r="FX60" s="486"/>
      <c r="FY60" s="486"/>
      <c r="FZ60" s="486"/>
      <c r="GA60" s="486"/>
      <c r="GB60" s="486"/>
      <c r="GC60" s="486"/>
      <c r="GD60" s="486"/>
      <c r="GE60" s="486"/>
      <c r="GF60" s="486"/>
      <c r="GG60" s="486"/>
      <c r="GH60" s="486"/>
      <c r="GI60" s="486"/>
      <c r="GJ60" s="486"/>
      <c r="GK60" s="486"/>
      <c r="GL60" s="486"/>
      <c r="GM60" s="486"/>
      <c r="GN60" s="486"/>
      <c r="GO60" s="486"/>
      <c r="GP60" s="486"/>
      <c r="GQ60" s="486"/>
      <c r="GR60" s="486"/>
      <c r="GS60" s="486"/>
      <c r="GT60" s="486"/>
      <c r="GU60" s="486"/>
      <c r="GV60" s="486"/>
      <c r="GW60" s="486"/>
      <c r="GX60" s="486"/>
      <c r="GY60" s="486"/>
      <c r="GZ60" s="486"/>
      <c r="HA60" s="486"/>
      <c r="HB60" s="486"/>
      <c r="HC60" s="486"/>
      <c r="HD60" s="486"/>
      <c r="HE60" s="486"/>
      <c r="HF60" s="486"/>
      <c r="HG60" s="486"/>
      <c r="HH60" s="486"/>
      <c r="HI60" s="486"/>
      <c r="HJ60" s="486"/>
      <c r="HK60" s="486"/>
      <c r="HL60" s="486"/>
      <c r="HM60" s="486"/>
      <c r="HN60" s="486"/>
    </row>
    <row r="61" spans="1:222" s="364" customFormat="1" ht="39.950000000000003" customHeight="1" x14ac:dyDescent="0.25">
      <c r="A61" s="550"/>
      <c r="B61" s="550"/>
      <c r="C61" s="550"/>
      <c r="D61" s="550"/>
      <c r="E61" s="550"/>
      <c r="F61" s="550"/>
      <c r="G61" s="550"/>
      <c r="H61" s="550"/>
      <c r="I61" s="550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487"/>
      <c r="CA61" s="487"/>
      <c r="CB61" s="487"/>
      <c r="CC61" s="487"/>
      <c r="CD61" s="487"/>
      <c r="CE61" s="487"/>
      <c r="CF61" s="487"/>
      <c r="CG61" s="487"/>
      <c r="CH61" s="487"/>
      <c r="CI61" s="487"/>
      <c r="CJ61" s="487"/>
      <c r="CK61" s="487"/>
      <c r="CL61" s="487"/>
      <c r="CM61" s="487"/>
      <c r="CN61" s="487"/>
      <c r="CO61" s="487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487"/>
      <c r="DY61" s="487"/>
      <c r="DZ61" s="487"/>
      <c r="EA61" s="487"/>
      <c r="EB61" s="487"/>
      <c r="EC61" s="487"/>
      <c r="ED61" s="487"/>
      <c r="EE61" s="487"/>
      <c r="EF61" s="487"/>
      <c r="EG61" s="487"/>
      <c r="EH61" s="487"/>
      <c r="EI61" s="487"/>
      <c r="EJ61" s="487"/>
      <c r="EK61" s="487"/>
      <c r="EL61" s="487"/>
      <c r="EM61" s="487"/>
      <c r="EN61" s="487"/>
      <c r="EO61" s="487"/>
      <c r="EP61" s="487"/>
      <c r="EQ61" s="487"/>
      <c r="ER61" s="487"/>
      <c r="ES61" s="487"/>
      <c r="ET61" s="487"/>
      <c r="EU61" s="487"/>
      <c r="EV61" s="487"/>
      <c r="EW61" s="487"/>
      <c r="EX61" s="487"/>
      <c r="EY61" s="487"/>
      <c r="EZ61" s="487"/>
      <c r="FA61" s="487"/>
      <c r="FB61" s="487"/>
      <c r="FC61" s="487"/>
      <c r="FD61" s="487"/>
      <c r="FE61" s="487"/>
      <c r="FF61" s="487"/>
      <c r="FG61" s="487"/>
      <c r="FH61" s="487"/>
      <c r="FI61" s="487"/>
      <c r="FJ61" s="487"/>
      <c r="FK61" s="487"/>
      <c r="FL61" s="487"/>
      <c r="FM61" s="487"/>
      <c r="FN61" s="487"/>
      <c r="FO61" s="487"/>
      <c r="FP61" s="487"/>
      <c r="FQ61" s="487"/>
      <c r="FR61" s="487"/>
      <c r="FS61" s="487"/>
      <c r="FT61" s="487"/>
      <c r="FU61" s="487"/>
      <c r="FV61" s="487"/>
      <c r="FW61" s="487"/>
      <c r="FX61" s="487"/>
      <c r="FY61" s="487"/>
      <c r="FZ61" s="487"/>
      <c r="GA61" s="487"/>
      <c r="GB61" s="487"/>
      <c r="GC61" s="487"/>
      <c r="GD61" s="487"/>
      <c r="GE61" s="487"/>
      <c r="GF61" s="487"/>
      <c r="GG61" s="487"/>
      <c r="GH61" s="487"/>
      <c r="GI61" s="487"/>
      <c r="GJ61" s="487"/>
      <c r="GK61" s="487"/>
      <c r="GL61" s="487"/>
      <c r="GM61" s="487"/>
      <c r="GN61" s="487"/>
      <c r="GO61" s="487"/>
      <c r="GP61" s="487"/>
      <c r="GQ61" s="487"/>
      <c r="GR61" s="487"/>
      <c r="GS61" s="487"/>
      <c r="GT61" s="487"/>
      <c r="GU61" s="487"/>
      <c r="GV61" s="487"/>
      <c r="GW61" s="487"/>
      <c r="GX61" s="487"/>
      <c r="GY61" s="487"/>
      <c r="GZ61" s="487"/>
      <c r="HA61" s="487"/>
      <c r="HB61" s="487"/>
      <c r="HC61" s="487"/>
      <c r="HD61" s="487"/>
      <c r="HE61" s="487"/>
      <c r="HF61" s="487"/>
      <c r="HG61" s="487"/>
      <c r="HH61" s="487"/>
      <c r="HI61" s="487"/>
      <c r="HJ61" s="487"/>
      <c r="HK61" s="487"/>
      <c r="HL61" s="487"/>
      <c r="HM61" s="487"/>
      <c r="HN61" s="487"/>
    </row>
    <row r="62" spans="1:222" ht="20.100000000000001" customHeight="1" x14ac:dyDescent="0.25">
      <c r="A62" s="585" t="s">
        <v>291</v>
      </c>
      <c r="B62" s="586"/>
      <c r="C62" s="586"/>
      <c r="D62" s="579"/>
      <c r="E62" s="580"/>
      <c r="F62" s="580"/>
      <c r="G62" s="580"/>
      <c r="H62" s="580"/>
      <c r="I62" s="581"/>
      <c r="EG62" s="486"/>
      <c r="EH62" s="486"/>
      <c r="EI62" s="486"/>
      <c r="EJ62" s="486"/>
      <c r="EK62" s="486"/>
      <c r="EL62" s="486"/>
      <c r="EM62" s="486"/>
      <c r="EN62" s="486"/>
      <c r="EO62" s="486"/>
      <c r="EP62" s="486"/>
      <c r="EQ62" s="486"/>
      <c r="ER62" s="486"/>
      <c r="ES62" s="486"/>
      <c r="ET62" s="486"/>
      <c r="EU62" s="486"/>
      <c r="EV62" s="486"/>
      <c r="EW62" s="486"/>
      <c r="EX62" s="486"/>
      <c r="EY62" s="486"/>
      <c r="EZ62" s="486"/>
      <c r="FA62" s="486"/>
      <c r="FB62" s="486"/>
      <c r="FC62" s="486"/>
      <c r="FD62" s="486"/>
      <c r="FE62" s="486"/>
      <c r="FF62" s="486"/>
      <c r="FG62" s="486"/>
      <c r="FH62" s="486"/>
      <c r="FI62" s="486"/>
      <c r="FJ62" s="486"/>
      <c r="FK62" s="486"/>
      <c r="FL62" s="486"/>
      <c r="FM62" s="486"/>
      <c r="FN62" s="486"/>
      <c r="FO62" s="486"/>
      <c r="FP62" s="486"/>
      <c r="FQ62" s="486"/>
      <c r="FR62" s="486"/>
      <c r="FS62" s="486"/>
      <c r="FT62" s="486"/>
      <c r="FU62" s="486"/>
      <c r="FV62" s="486"/>
      <c r="FW62" s="486"/>
      <c r="FX62" s="486"/>
      <c r="FY62" s="486"/>
      <c r="FZ62" s="486"/>
      <c r="GA62" s="486"/>
      <c r="GB62" s="486"/>
      <c r="GC62" s="486"/>
      <c r="GD62" s="486"/>
      <c r="GE62" s="486"/>
      <c r="GF62" s="486"/>
      <c r="GG62" s="486"/>
      <c r="GH62" s="486"/>
      <c r="GI62" s="486"/>
      <c r="GJ62" s="486"/>
      <c r="GK62" s="486"/>
      <c r="GL62" s="486"/>
      <c r="GM62" s="486"/>
      <c r="GN62" s="486"/>
      <c r="GO62" s="486"/>
      <c r="GP62" s="486"/>
      <c r="GQ62" s="486"/>
      <c r="GR62" s="486"/>
      <c r="GS62" s="486"/>
      <c r="GT62" s="486"/>
      <c r="GU62" s="486"/>
      <c r="GV62" s="486"/>
      <c r="GW62" s="486"/>
      <c r="GX62" s="486"/>
      <c r="GY62" s="486"/>
      <c r="GZ62" s="486"/>
      <c r="HA62" s="486"/>
      <c r="HB62" s="486"/>
      <c r="HC62" s="486"/>
      <c r="HD62" s="486"/>
      <c r="HE62" s="486"/>
      <c r="HF62" s="486"/>
      <c r="HG62" s="486"/>
      <c r="HH62" s="486"/>
      <c r="HI62" s="486"/>
      <c r="HJ62" s="486"/>
      <c r="HK62" s="486"/>
      <c r="HL62" s="486"/>
      <c r="HM62" s="486"/>
      <c r="HN62" s="486"/>
    </row>
    <row r="63" spans="1:222" ht="20.100000000000001" customHeight="1" x14ac:dyDescent="0.25">
      <c r="A63" s="587"/>
      <c r="B63" s="588"/>
      <c r="C63" s="588"/>
      <c r="D63" s="582"/>
      <c r="E63" s="583"/>
      <c r="F63" s="583"/>
      <c r="G63" s="583"/>
      <c r="H63" s="583"/>
      <c r="I63" s="584"/>
      <c r="EG63" s="486"/>
      <c r="EH63" s="486"/>
      <c r="EI63" s="486"/>
      <c r="EJ63" s="486"/>
      <c r="EK63" s="486"/>
      <c r="EL63" s="486"/>
      <c r="EM63" s="486"/>
      <c r="EN63" s="486"/>
      <c r="EO63" s="486"/>
      <c r="EP63" s="486"/>
      <c r="EQ63" s="486"/>
      <c r="ER63" s="486"/>
      <c r="ES63" s="486"/>
      <c r="ET63" s="486"/>
      <c r="EU63" s="486"/>
      <c r="EV63" s="486"/>
      <c r="EW63" s="486"/>
      <c r="EX63" s="486"/>
      <c r="EY63" s="486"/>
      <c r="EZ63" s="486"/>
      <c r="FA63" s="486"/>
      <c r="FB63" s="486"/>
      <c r="FC63" s="486"/>
      <c r="FD63" s="486"/>
      <c r="FE63" s="486"/>
      <c r="FF63" s="486"/>
      <c r="FG63" s="486"/>
      <c r="FH63" s="486"/>
      <c r="FI63" s="486"/>
      <c r="FJ63" s="486"/>
      <c r="FK63" s="486"/>
      <c r="FL63" s="486"/>
      <c r="FM63" s="486"/>
      <c r="FN63" s="486"/>
      <c r="FO63" s="486"/>
      <c r="FP63" s="486"/>
      <c r="FQ63" s="486"/>
      <c r="FR63" s="486"/>
      <c r="FS63" s="486"/>
      <c r="FT63" s="486"/>
      <c r="FU63" s="486"/>
      <c r="FV63" s="486"/>
      <c r="FW63" s="486"/>
      <c r="FX63" s="486"/>
      <c r="FY63" s="486"/>
      <c r="FZ63" s="486"/>
      <c r="GA63" s="486"/>
      <c r="GB63" s="486"/>
      <c r="GC63" s="486"/>
      <c r="GD63" s="486"/>
      <c r="GE63" s="486"/>
      <c r="GF63" s="486"/>
      <c r="GG63" s="486"/>
      <c r="GH63" s="486"/>
      <c r="GI63" s="486"/>
      <c r="GJ63" s="486"/>
      <c r="GK63" s="486"/>
      <c r="GL63" s="486"/>
      <c r="GM63" s="486"/>
      <c r="GN63" s="486"/>
      <c r="GO63" s="486"/>
      <c r="GP63" s="486"/>
      <c r="GQ63" s="486"/>
      <c r="GR63" s="486"/>
      <c r="GS63" s="486"/>
      <c r="GT63" s="486"/>
      <c r="GU63" s="486"/>
      <c r="GV63" s="486"/>
      <c r="GW63" s="486"/>
      <c r="GX63" s="486"/>
      <c r="GY63" s="486"/>
      <c r="GZ63" s="486"/>
      <c r="HA63" s="486"/>
      <c r="HB63" s="486"/>
      <c r="HC63" s="486"/>
      <c r="HD63" s="486"/>
      <c r="HE63" s="486"/>
      <c r="HF63" s="486"/>
      <c r="HG63" s="486"/>
      <c r="HH63" s="486"/>
      <c r="HI63" s="486"/>
      <c r="HJ63" s="486"/>
      <c r="HK63" s="486"/>
      <c r="HL63" s="486"/>
      <c r="HM63" s="486"/>
      <c r="HN63" s="486"/>
    </row>
    <row r="64" spans="1:222" ht="26.1" customHeight="1" x14ac:dyDescent="0.25">
      <c r="A64" s="589" t="s">
        <v>322</v>
      </c>
      <c r="B64" s="471" t="s">
        <v>379</v>
      </c>
      <c r="C64" s="395" t="s">
        <v>69</v>
      </c>
      <c r="D64" s="443"/>
      <c r="E64" s="464"/>
      <c r="F64" s="409">
        <f>F52+F57</f>
        <v>600000</v>
      </c>
      <c r="G64" s="443"/>
      <c r="H64" s="417"/>
      <c r="I64" s="409">
        <f>I53+I55+I56+I57</f>
        <v>800000</v>
      </c>
      <c r="EG64" s="486"/>
      <c r="EH64" s="486"/>
      <c r="EI64" s="486"/>
      <c r="EJ64" s="486"/>
      <c r="EK64" s="486"/>
      <c r="EL64" s="486"/>
      <c r="EM64" s="486"/>
      <c r="EN64" s="486"/>
      <c r="EO64" s="486"/>
      <c r="EP64" s="486"/>
      <c r="EQ64" s="486"/>
      <c r="ER64" s="486"/>
      <c r="ES64" s="486"/>
      <c r="ET64" s="486"/>
      <c r="EU64" s="486"/>
      <c r="EV64" s="486"/>
      <c r="EW64" s="486"/>
      <c r="EX64" s="486"/>
      <c r="EY64" s="486"/>
      <c r="EZ64" s="486"/>
      <c r="FA64" s="486"/>
      <c r="FB64" s="486"/>
      <c r="FC64" s="486"/>
      <c r="FD64" s="486"/>
      <c r="FE64" s="486"/>
      <c r="FF64" s="486"/>
      <c r="FG64" s="486"/>
      <c r="FH64" s="486"/>
      <c r="FI64" s="486"/>
      <c r="FJ64" s="486"/>
      <c r="FK64" s="486"/>
      <c r="FL64" s="486"/>
      <c r="FM64" s="486"/>
      <c r="FN64" s="486"/>
      <c r="FO64" s="486"/>
      <c r="FP64" s="486"/>
      <c r="FQ64" s="486"/>
      <c r="FR64" s="486"/>
      <c r="FS64" s="486"/>
      <c r="FT64" s="486"/>
      <c r="FU64" s="486"/>
      <c r="FV64" s="486"/>
      <c r="FW64" s="486"/>
      <c r="FX64" s="486"/>
      <c r="FY64" s="486"/>
      <c r="FZ64" s="486"/>
      <c r="GA64" s="486"/>
      <c r="GB64" s="486"/>
      <c r="GC64" s="486"/>
      <c r="GD64" s="486"/>
      <c r="GE64" s="486"/>
      <c r="GF64" s="486"/>
      <c r="GG64" s="486"/>
      <c r="GH64" s="486"/>
      <c r="GI64" s="486"/>
      <c r="GJ64" s="486"/>
      <c r="GK64" s="486"/>
      <c r="GL64" s="486"/>
      <c r="GM64" s="486"/>
      <c r="GN64" s="486"/>
      <c r="GO64" s="486"/>
      <c r="GP64" s="486"/>
      <c r="GQ64" s="486"/>
      <c r="GR64" s="486"/>
      <c r="GS64" s="486"/>
      <c r="GT64" s="486"/>
      <c r="GU64" s="486"/>
      <c r="GV64" s="486"/>
      <c r="GW64" s="486"/>
      <c r="GX64" s="486"/>
      <c r="GY64" s="486"/>
      <c r="GZ64" s="486"/>
      <c r="HA64" s="486"/>
      <c r="HB64" s="486"/>
      <c r="HC64" s="486"/>
      <c r="HD64" s="486"/>
      <c r="HE64" s="486"/>
      <c r="HF64" s="486"/>
      <c r="HG64" s="486"/>
      <c r="HH64" s="486"/>
      <c r="HI64" s="486"/>
      <c r="HJ64" s="486"/>
      <c r="HK64" s="486"/>
      <c r="HL64" s="486"/>
      <c r="HM64" s="486"/>
      <c r="HN64" s="486"/>
    </row>
    <row r="65" spans="1:222" ht="26.1" customHeight="1" x14ac:dyDescent="0.25">
      <c r="A65" s="590"/>
      <c r="B65" s="471" t="s">
        <v>378</v>
      </c>
      <c r="C65" s="397" t="s">
        <v>69</v>
      </c>
      <c r="D65" s="449"/>
      <c r="E65" s="465"/>
      <c r="F65" s="423">
        <f>F64+'Berechnung Grafik Dynamisch  2'!C19</f>
        <v>765861.63145668013</v>
      </c>
      <c r="G65" s="449"/>
      <c r="H65" s="419"/>
      <c r="I65" s="412">
        <f>I64+'Berechnung Grafik Dynamisch  2'!H19</f>
        <v>1021148.84194224</v>
      </c>
      <c r="EG65" s="486"/>
      <c r="EH65" s="486"/>
      <c r="EI65" s="486"/>
      <c r="EJ65" s="486"/>
      <c r="EK65" s="486"/>
      <c r="EL65" s="486"/>
      <c r="EM65" s="486"/>
      <c r="EN65" s="486"/>
      <c r="EO65" s="486"/>
      <c r="EP65" s="486"/>
      <c r="EQ65" s="486"/>
      <c r="ER65" s="486"/>
      <c r="ES65" s="486"/>
      <c r="ET65" s="486"/>
      <c r="EU65" s="486"/>
      <c r="EV65" s="486"/>
      <c r="EW65" s="486"/>
      <c r="EX65" s="486"/>
      <c r="EY65" s="486"/>
      <c r="EZ65" s="486"/>
      <c r="FA65" s="486"/>
      <c r="FB65" s="486"/>
      <c r="FC65" s="486"/>
      <c r="FD65" s="486"/>
      <c r="FE65" s="486"/>
      <c r="FF65" s="486"/>
      <c r="FG65" s="486"/>
      <c r="FH65" s="486"/>
      <c r="FI65" s="486"/>
      <c r="FJ65" s="486"/>
      <c r="FK65" s="486"/>
      <c r="FL65" s="486"/>
      <c r="FM65" s="486"/>
      <c r="FN65" s="486"/>
      <c r="FO65" s="486"/>
      <c r="FP65" s="486"/>
      <c r="FQ65" s="486"/>
      <c r="FR65" s="486"/>
      <c r="FS65" s="486"/>
      <c r="FT65" s="486"/>
      <c r="FU65" s="486"/>
      <c r="FV65" s="486"/>
      <c r="FW65" s="486"/>
      <c r="FX65" s="486"/>
      <c r="FY65" s="486"/>
      <c r="FZ65" s="486"/>
      <c r="GA65" s="486"/>
      <c r="GB65" s="486"/>
      <c r="GC65" s="486"/>
      <c r="GD65" s="486"/>
      <c r="GE65" s="486"/>
      <c r="GF65" s="486"/>
      <c r="GG65" s="486"/>
      <c r="GH65" s="486"/>
      <c r="GI65" s="486"/>
      <c r="GJ65" s="486"/>
      <c r="GK65" s="486"/>
      <c r="GL65" s="486"/>
      <c r="GM65" s="486"/>
      <c r="GN65" s="486"/>
      <c r="GO65" s="486"/>
      <c r="GP65" s="486"/>
      <c r="GQ65" s="486"/>
      <c r="GR65" s="486"/>
      <c r="GS65" s="486"/>
      <c r="GT65" s="486"/>
      <c r="GU65" s="486"/>
      <c r="GV65" s="486"/>
      <c r="GW65" s="486"/>
      <c r="GX65" s="486"/>
      <c r="GY65" s="486"/>
      <c r="GZ65" s="486"/>
      <c r="HA65" s="486"/>
      <c r="HB65" s="486"/>
      <c r="HC65" s="486"/>
      <c r="HD65" s="486"/>
      <c r="HE65" s="486"/>
      <c r="HF65" s="486"/>
      <c r="HG65" s="486"/>
      <c r="HH65" s="486"/>
      <c r="HI65" s="486"/>
      <c r="HJ65" s="486"/>
      <c r="HK65" s="486"/>
      <c r="HL65" s="486"/>
      <c r="HM65" s="486"/>
      <c r="HN65" s="486"/>
    </row>
    <row r="66" spans="1:222" s="302" customFormat="1" ht="26.1" customHeight="1" x14ac:dyDescent="0.25">
      <c r="A66" s="591" t="s">
        <v>225</v>
      </c>
      <c r="B66" s="394" t="s">
        <v>226</v>
      </c>
      <c r="C66" s="395" t="s">
        <v>28</v>
      </c>
      <c r="D66" s="443"/>
      <c r="E66" s="472"/>
      <c r="F66" s="407">
        <f>Bemessung!AG26</f>
        <v>37086.22266299004</v>
      </c>
      <c r="G66" s="443"/>
      <c r="H66" s="407"/>
      <c r="I66" s="409">
        <f>Bemessung!AG56</f>
        <v>34371.458347182721</v>
      </c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87"/>
      <c r="BH66" s="487"/>
      <c r="BI66" s="487"/>
      <c r="BJ66" s="487"/>
      <c r="BK66" s="487"/>
      <c r="BL66" s="487"/>
      <c r="BM66" s="487"/>
      <c r="BN66" s="487"/>
      <c r="BO66" s="487"/>
      <c r="BP66" s="487"/>
      <c r="BQ66" s="487"/>
      <c r="BR66" s="487"/>
      <c r="BS66" s="487"/>
      <c r="BT66" s="487"/>
      <c r="BU66" s="487"/>
      <c r="BV66" s="487"/>
      <c r="BW66" s="487"/>
      <c r="BX66" s="487"/>
      <c r="BY66" s="487"/>
      <c r="BZ66" s="487"/>
      <c r="CA66" s="487"/>
      <c r="CB66" s="487"/>
      <c r="CC66" s="487"/>
      <c r="CD66" s="487"/>
      <c r="CE66" s="487"/>
      <c r="CF66" s="487"/>
      <c r="CG66" s="487"/>
      <c r="CH66" s="487"/>
      <c r="CI66" s="487"/>
      <c r="CJ66" s="487"/>
      <c r="CK66" s="487"/>
      <c r="CL66" s="487"/>
      <c r="CM66" s="487"/>
      <c r="CN66" s="487"/>
      <c r="CO66" s="487"/>
      <c r="CP66" s="487"/>
      <c r="CQ66" s="487"/>
      <c r="CR66" s="487"/>
      <c r="CS66" s="487"/>
      <c r="CT66" s="487"/>
      <c r="CU66" s="487"/>
      <c r="CV66" s="487"/>
      <c r="CW66" s="487"/>
      <c r="CX66" s="487"/>
      <c r="CY66" s="487"/>
      <c r="CZ66" s="487"/>
      <c r="DA66" s="487"/>
      <c r="DB66" s="487"/>
      <c r="DC66" s="487"/>
      <c r="DD66" s="487"/>
      <c r="DE66" s="487"/>
      <c r="DF66" s="487"/>
      <c r="DG66" s="487"/>
      <c r="DH66" s="487"/>
      <c r="DI66" s="487"/>
      <c r="DJ66" s="487"/>
      <c r="DK66" s="487"/>
      <c r="DL66" s="487"/>
      <c r="DM66" s="487"/>
      <c r="DN66" s="487"/>
      <c r="DO66" s="487"/>
      <c r="DP66" s="487"/>
      <c r="DQ66" s="487"/>
      <c r="DR66" s="487"/>
      <c r="DS66" s="487"/>
      <c r="DT66" s="487"/>
      <c r="DU66" s="487"/>
      <c r="DV66" s="487"/>
      <c r="DW66" s="487"/>
      <c r="DX66" s="487"/>
      <c r="DY66" s="487"/>
      <c r="DZ66" s="487"/>
      <c r="EA66" s="487"/>
      <c r="EB66" s="487"/>
      <c r="EC66" s="487"/>
      <c r="ED66" s="487"/>
      <c r="EE66" s="487"/>
      <c r="EF66" s="487"/>
      <c r="EG66" s="487"/>
      <c r="EH66" s="487"/>
      <c r="EI66" s="487"/>
      <c r="EJ66" s="487"/>
      <c r="EK66" s="487"/>
      <c r="EL66" s="487"/>
      <c r="EM66" s="487"/>
      <c r="EN66" s="487"/>
      <c r="EO66" s="487"/>
      <c r="EP66" s="487"/>
      <c r="EQ66" s="487"/>
      <c r="ER66" s="487"/>
      <c r="ES66" s="487"/>
      <c r="ET66" s="487"/>
      <c r="EU66" s="487"/>
      <c r="EV66" s="487"/>
      <c r="EW66" s="487"/>
      <c r="EX66" s="487"/>
      <c r="EY66" s="487"/>
      <c r="EZ66" s="487"/>
      <c r="FA66" s="487"/>
      <c r="FB66" s="487"/>
      <c r="FC66" s="487"/>
      <c r="FD66" s="487"/>
      <c r="FE66" s="487"/>
      <c r="FF66" s="487"/>
      <c r="FG66" s="487"/>
      <c r="FH66" s="487"/>
      <c r="FI66" s="487"/>
      <c r="FJ66" s="487"/>
      <c r="FK66" s="487"/>
      <c r="FL66" s="487"/>
      <c r="FM66" s="487"/>
      <c r="FN66" s="487"/>
      <c r="FO66" s="487"/>
      <c r="FP66" s="487"/>
      <c r="FQ66" s="487"/>
      <c r="FR66" s="487"/>
      <c r="FS66" s="487"/>
      <c r="FT66" s="487"/>
      <c r="FU66" s="487"/>
      <c r="FV66" s="487"/>
      <c r="FW66" s="487"/>
      <c r="FX66" s="487"/>
      <c r="FY66" s="487"/>
      <c r="FZ66" s="487"/>
      <c r="GA66" s="487"/>
      <c r="GB66" s="487"/>
      <c r="GC66" s="487"/>
      <c r="GD66" s="487"/>
      <c r="GE66" s="487"/>
      <c r="GF66" s="487"/>
      <c r="GG66" s="487"/>
      <c r="GH66" s="487"/>
      <c r="GI66" s="487"/>
      <c r="GJ66" s="487"/>
      <c r="GK66" s="487"/>
      <c r="GL66" s="487"/>
      <c r="GM66" s="487"/>
      <c r="GN66" s="487"/>
      <c r="GO66" s="487"/>
      <c r="GP66" s="487"/>
      <c r="GQ66" s="487"/>
      <c r="GR66" s="487"/>
      <c r="GS66" s="487"/>
      <c r="GT66" s="487"/>
      <c r="GU66" s="487"/>
      <c r="GV66" s="487"/>
      <c r="GW66" s="487"/>
      <c r="GX66" s="487"/>
      <c r="GY66" s="487"/>
      <c r="GZ66" s="487"/>
      <c r="HA66" s="487"/>
      <c r="HB66" s="487"/>
      <c r="HC66" s="487"/>
      <c r="HD66" s="487"/>
      <c r="HE66" s="487"/>
      <c r="HF66" s="487"/>
      <c r="HG66" s="487"/>
      <c r="HH66" s="487"/>
      <c r="HI66" s="487"/>
      <c r="HJ66" s="487"/>
      <c r="HK66" s="487"/>
      <c r="HL66" s="487"/>
      <c r="HM66" s="487"/>
      <c r="HN66" s="487"/>
    </row>
    <row r="67" spans="1:222" s="302" customFormat="1" ht="26.1" customHeight="1" x14ac:dyDescent="0.25">
      <c r="A67" s="592"/>
      <c r="B67" s="398" t="s">
        <v>227</v>
      </c>
      <c r="C67" s="399" t="s">
        <v>28</v>
      </c>
      <c r="D67" s="449"/>
      <c r="E67" s="463"/>
      <c r="F67" s="411">
        <f>Bemessung!BA26</f>
        <v>71304.545991803898</v>
      </c>
      <c r="G67" s="449"/>
      <c r="H67" s="411"/>
      <c r="I67" s="412">
        <f>Bemessung!BA56</f>
        <v>53733.715937127017</v>
      </c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488"/>
      <c r="AF67" s="488"/>
      <c r="AG67" s="488"/>
      <c r="AH67" s="488"/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/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8"/>
      <c r="BX67" s="488"/>
      <c r="BY67" s="488"/>
      <c r="BZ67" s="488"/>
      <c r="CA67" s="488"/>
      <c r="CB67" s="488"/>
      <c r="CC67" s="488"/>
      <c r="CD67" s="488"/>
      <c r="CE67" s="488"/>
      <c r="CF67" s="488"/>
      <c r="CG67" s="488"/>
      <c r="CH67" s="488"/>
      <c r="CI67" s="488"/>
      <c r="CJ67" s="488"/>
      <c r="CK67" s="488"/>
      <c r="CL67" s="488"/>
      <c r="CM67" s="488"/>
      <c r="CN67" s="488"/>
      <c r="CO67" s="488"/>
      <c r="CP67" s="488"/>
      <c r="CQ67" s="488"/>
      <c r="CR67" s="488"/>
      <c r="CS67" s="488"/>
      <c r="CT67" s="488"/>
      <c r="CU67" s="488"/>
      <c r="CV67" s="488"/>
      <c r="CW67" s="488"/>
      <c r="CX67" s="488"/>
      <c r="CY67" s="488"/>
      <c r="CZ67" s="488"/>
      <c r="DA67" s="488"/>
      <c r="DB67" s="488"/>
      <c r="DC67" s="488"/>
      <c r="DD67" s="488"/>
      <c r="DE67" s="488"/>
      <c r="DF67" s="488"/>
      <c r="DG67" s="488"/>
      <c r="DH67" s="488"/>
      <c r="DI67" s="488"/>
      <c r="DJ67" s="488"/>
      <c r="DK67" s="488"/>
      <c r="DL67" s="488"/>
      <c r="DM67" s="488"/>
      <c r="DN67" s="488"/>
      <c r="DO67" s="488"/>
      <c r="DP67" s="488"/>
      <c r="DQ67" s="488"/>
      <c r="DR67" s="488"/>
      <c r="DS67" s="488"/>
      <c r="DT67" s="488"/>
      <c r="DU67" s="488"/>
      <c r="DV67" s="488"/>
      <c r="DW67" s="488"/>
      <c r="DX67" s="488"/>
      <c r="DY67" s="488"/>
      <c r="DZ67" s="488"/>
      <c r="EA67" s="488"/>
      <c r="EB67" s="488"/>
      <c r="EC67" s="488"/>
      <c r="ED67" s="488"/>
      <c r="EE67" s="488"/>
      <c r="EF67" s="488"/>
      <c r="EG67" s="488"/>
      <c r="EH67" s="488"/>
      <c r="EI67" s="488"/>
      <c r="EJ67" s="488"/>
      <c r="EK67" s="488"/>
      <c r="EL67" s="488"/>
      <c r="EM67" s="488"/>
      <c r="EN67" s="488"/>
      <c r="EO67" s="488"/>
      <c r="EP67" s="488"/>
      <c r="EQ67" s="488"/>
      <c r="ER67" s="488"/>
      <c r="ES67" s="488"/>
      <c r="ET67" s="488"/>
      <c r="EU67" s="488"/>
      <c r="EV67" s="488"/>
      <c r="EW67" s="488"/>
      <c r="EX67" s="488"/>
      <c r="EY67" s="488"/>
      <c r="EZ67" s="488"/>
      <c r="FA67" s="488"/>
      <c r="FB67" s="488"/>
      <c r="FC67" s="488"/>
      <c r="FD67" s="488"/>
      <c r="FE67" s="488"/>
      <c r="FF67" s="488"/>
      <c r="FG67" s="488"/>
      <c r="FH67" s="488"/>
      <c r="FI67" s="488"/>
      <c r="FJ67" s="488"/>
      <c r="FK67" s="488"/>
      <c r="FL67" s="488"/>
      <c r="FM67" s="488"/>
      <c r="FN67" s="488"/>
      <c r="FO67" s="488"/>
      <c r="FP67" s="488"/>
      <c r="FQ67" s="488"/>
      <c r="FR67" s="488"/>
      <c r="FS67" s="488"/>
      <c r="FT67" s="488"/>
      <c r="FU67" s="488"/>
      <c r="FV67" s="488"/>
      <c r="FW67" s="488"/>
      <c r="FX67" s="488"/>
      <c r="FY67" s="488"/>
      <c r="FZ67" s="488"/>
      <c r="GA67" s="488"/>
      <c r="GB67" s="488"/>
      <c r="GC67" s="488"/>
      <c r="GD67" s="488"/>
      <c r="GE67" s="488"/>
      <c r="GF67" s="488"/>
      <c r="GG67" s="488"/>
      <c r="GH67" s="488"/>
      <c r="GI67" s="488"/>
      <c r="GJ67" s="488"/>
      <c r="GK67" s="488"/>
      <c r="GL67" s="488"/>
      <c r="GM67" s="488"/>
      <c r="GN67" s="488"/>
      <c r="GO67" s="488"/>
      <c r="GP67" s="488"/>
      <c r="GQ67" s="488"/>
      <c r="GR67" s="488"/>
      <c r="GS67" s="488"/>
      <c r="GT67" s="488"/>
      <c r="GU67" s="488"/>
      <c r="GV67" s="488"/>
      <c r="GW67" s="488"/>
      <c r="GX67" s="488"/>
      <c r="GY67" s="488"/>
      <c r="GZ67" s="488"/>
      <c r="HA67" s="488"/>
      <c r="HB67" s="488"/>
      <c r="HC67" s="488"/>
      <c r="HD67" s="488"/>
      <c r="HE67" s="488"/>
      <c r="HF67" s="488"/>
      <c r="HG67" s="488"/>
      <c r="HH67" s="488"/>
      <c r="HI67" s="488"/>
      <c r="HJ67" s="488"/>
      <c r="HK67" s="488"/>
      <c r="HL67" s="488"/>
      <c r="HM67" s="488"/>
      <c r="HN67" s="488"/>
    </row>
    <row r="68" spans="1:222" s="302" customFormat="1" ht="26.1" customHeight="1" x14ac:dyDescent="0.25">
      <c r="A68" s="592"/>
      <c r="B68" s="398" t="s">
        <v>374</v>
      </c>
      <c r="C68" s="399" t="s">
        <v>28</v>
      </c>
      <c r="D68" s="449"/>
      <c r="E68" s="463"/>
      <c r="F68" s="412" t="s">
        <v>108</v>
      </c>
      <c r="G68" s="449"/>
      <c r="H68" s="411"/>
      <c r="I68" s="412">
        <f>I59+I60</f>
        <v>0</v>
      </c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88"/>
      <c r="CF68" s="488"/>
      <c r="CG68" s="488"/>
      <c r="CH68" s="488"/>
      <c r="CI68" s="488"/>
      <c r="CJ68" s="488"/>
      <c r="CK68" s="488"/>
      <c r="CL68" s="488"/>
      <c r="CM68" s="488"/>
      <c r="CN68" s="488"/>
      <c r="CO68" s="488"/>
      <c r="CP68" s="488"/>
      <c r="CQ68" s="488"/>
      <c r="CR68" s="488"/>
      <c r="CS68" s="488"/>
      <c r="CT68" s="488"/>
      <c r="CU68" s="488"/>
      <c r="CV68" s="488"/>
      <c r="CW68" s="488"/>
      <c r="CX68" s="488"/>
      <c r="CY68" s="488"/>
      <c r="CZ68" s="488"/>
      <c r="DA68" s="488"/>
      <c r="DB68" s="488"/>
      <c r="DC68" s="488"/>
      <c r="DD68" s="488"/>
      <c r="DE68" s="488"/>
      <c r="DF68" s="488"/>
      <c r="DG68" s="488"/>
      <c r="DH68" s="488"/>
      <c r="DI68" s="488"/>
      <c r="DJ68" s="488"/>
      <c r="DK68" s="488"/>
      <c r="DL68" s="488"/>
      <c r="DM68" s="488"/>
      <c r="DN68" s="488"/>
      <c r="DO68" s="488"/>
      <c r="DP68" s="488"/>
      <c r="DQ68" s="488"/>
      <c r="DR68" s="488"/>
      <c r="DS68" s="488"/>
      <c r="DT68" s="488"/>
      <c r="DU68" s="488"/>
      <c r="DV68" s="488"/>
      <c r="DW68" s="488"/>
      <c r="DX68" s="488"/>
      <c r="DY68" s="488"/>
      <c r="DZ68" s="488"/>
      <c r="EA68" s="488"/>
      <c r="EB68" s="488"/>
      <c r="EC68" s="488"/>
      <c r="ED68" s="488"/>
      <c r="EE68" s="488"/>
      <c r="EF68" s="488"/>
      <c r="EG68" s="488"/>
      <c r="EH68" s="488"/>
      <c r="EI68" s="488"/>
      <c r="EJ68" s="488"/>
      <c r="EK68" s="488"/>
      <c r="EL68" s="488"/>
      <c r="EM68" s="488"/>
      <c r="EN68" s="488"/>
      <c r="EO68" s="488"/>
      <c r="EP68" s="488"/>
      <c r="EQ68" s="488"/>
      <c r="ER68" s="488"/>
      <c r="ES68" s="488"/>
      <c r="ET68" s="488"/>
      <c r="EU68" s="488"/>
      <c r="EV68" s="488"/>
      <c r="EW68" s="488"/>
      <c r="EX68" s="488"/>
      <c r="EY68" s="488"/>
      <c r="EZ68" s="488"/>
      <c r="FA68" s="488"/>
      <c r="FB68" s="488"/>
      <c r="FC68" s="488"/>
      <c r="FD68" s="488"/>
      <c r="FE68" s="488"/>
      <c r="FF68" s="488"/>
      <c r="FG68" s="488"/>
      <c r="FH68" s="488"/>
      <c r="FI68" s="488"/>
      <c r="FJ68" s="488"/>
      <c r="FK68" s="488"/>
      <c r="FL68" s="488"/>
      <c r="FM68" s="488"/>
      <c r="FN68" s="488"/>
      <c r="FO68" s="488"/>
      <c r="FP68" s="488"/>
      <c r="FQ68" s="488"/>
      <c r="FR68" s="488"/>
      <c r="FS68" s="488"/>
      <c r="FT68" s="488"/>
      <c r="FU68" s="488"/>
      <c r="FV68" s="488"/>
      <c r="FW68" s="488"/>
      <c r="FX68" s="488"/>
      <c r="FY68" s="488"/>
      <c r="FZ68" s="488"/>
      <c r="GA68" s="488"/>
      <c r="GB68" s="488"/>
      <c r="GC68" s="488"/>
      <c r="GD68" s="488"/>
      <c r="GE68" s="488"/>
      <c r="GF68" s="488"/>
      <c r="GG68" s="488"/>
      <c r="GH68" s="488"/>
      <c r="GI68" s="488"/>
      <c r="GJ68" s="488"/>
      <c r="GK68" s="488"/>
      <c r="GL68" s="488"/>
      <c r="GM68" s="488"/>
      <c r="GN68" s="488"/>
      <c r="GO68" s="488"/>
      <c r="GP68" s="488"/>
      <c r="GQ68" s="488"/>
      <c r="GR68" s="488"/>
      <c r="GS68" s="488"/>
      <c r="GT68" s="488"/>
      <c r="GU68" s="488"/>
      <c r="GV68" s="488"/>
      <c r="GW68" s="488"/>
      <c r="GX68" s="488"/>
      <c r="GY68" s="488"/>
      <c r="GZ68" s="488"/>
      <c r="HA68" s="488"/>
      <c r="HB68" s="488"/>
      <c r="HC68" s="488"/>
      <c r="HD68" s="488"/>
      <c r="HE68" s="488"/>
      <c r="HF68" s="488"/>
      <c r="HG68" s="488"/>
      <c r="HH68" s="488"/>
      <c r="HI68" s="488"/>
      <c r="HJ68" s="488"/>
      <c r="HK68" s="488"/>
      <c r="HL68" s="488"/>
      <c r="HM68" s="488"/>
      <c r="HN68" s="488"/>
    </row>
    <row r="69" spans="1:222" s="302" customFormat="1" ht="26.1" customHeight="1" x14ac:dyDescent="0.25">
      <c r="A69" s="592"/>
      <c r="B69" s="398" t="s">
        <v>375</v>
      </c>
      <c r="C69" s="399" t="s">
        <v>28</v>
      </c>
      <c r="D69" s="449"/>
      <c r="E69" s="463"/>
      <c r="F69" s="412" t="s">
        <v>108</v>
      </c>
      <c r="G69" s="449"/>
      <c r="H69" s="411"/>
      <c r="I69" s="412">
        <f>Bemessung!BT56</f>
        <v>0</v>
      </c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7"/>
      <c r="AU69" s="487"/>
      <c r="AV69" s="487"/>
      <c r="AW69" s="487"/>
      <c r="AX69" s="487"/>
      <c r="AY69" s="487"/>
      <c r="AZ69" s="487"/>
      <c r="BA69" s="487"/>
      <c r="BB69" s="487"/>
      <c r="BC69" s="487"/>
      <c r="BD69" s="487"/>
      <c r="BE69" s="487"/>
      <c r="BF69" s="487"/>
      <c r="BG69" s="487"/>
      <c r="BH69" s="487"/>
      <c r="BI69" s="487"/>
      <c r="BJ69" s="487"/>
      <c r="BK69" s="487"/>
      <c r="BL69" s="487"/>
      <c r="BM69" s="487"/>
      <c r="BN69" s="487"/>
      <c r="BO69" s="487"/>
      <c r="BP69" s="487"/>
      <c r="BQ69" s="487"/>
      <c r="BR69" s="487"/>
      <c r="BS69" s="487"/>
      <c r="BT69" s="487"/>
      <c r="BU69" s="487"/>
      <c r="BV69" s="487"/>
      <c r="BW69" s="487"/>
      <c r="BX69" s="487"/>
      <c r="BY69" s="487"/>
      <c r="BZ69" s="487"/>
      <c r="CA69" s="487"/>
      <c r="CB69" s="487"/>
      <c r="CC69" s="487"/>
      <c r="CD69" s="487"/>
      <c r="CE69" s="487"/>
      <c r="CF69" s="487"/>
      <c r="CG69" s="487"/>
      <c r="CH69" s="487"/>
      <c r="CI69" s="487"/>
      <c r="CJ69" s="487"/>
      <c r="CK69" s="487"/>
      <c r="CL69" s="487"/>
      <c r="CM69" s="487"/>
      <c r="CN69" s="487"/>
      <c r="CO69" s="487"/>
      <c r="CP69" s="487"/>
      <c r="CQ69" s="487"/>
      <c r="CR69" s="487"/>
      <c r="CS69" s="487"/>
      <c r="CT69" s="487"/>
      <c r="CU69" s="487"/>
      <c r="CV69" s="487"/>
      <c r="CW69" s="487"/>
      <c r="CX69" s="487"/>
      <c r="CY69" s="487"/>
      <c r="CZ69" s="487"/>
      <c r="DA69" s="487"/>
      <c r="DB69" s="487"/>
      <c r="DC69" s="487"/>
      <c r="DD69" s="487"/>
      <c r="DE69" s="487"/>
      <c r="DF69" s="487"/>
      <c r="DG69" s="487"/>
      <c r="DH69" s="487"/>
      <c r="DI69" s="487"/>
      <c r="DJ69" s="487"/>
      <c r="DK69" s="487"/>
      <c r="DL69" s="487"/>
      <c r="DM69" s="487"/>
      <c r="DN69" s="487"/>
      <c r="DO69" s="487"/>
      <c r="DP69" s="487"/>
      <c r="DQ69" s="487"/>
      <c r="DR69" s="487"/>
      <c r="DS69" s="487"/>
      <c r="DT69" s="487"/>
      <c r="DU69" s="487"/>
      <c r="DV69" s="487"/>
      <c r="DW69" s="487"/>
      <c r="DX69" s="487"/>
      <c r="DY69" s="487"/>
      <c r="DZ69" s="487"/>
      <c r="EA69" s="487"/>
      <c r="EB69" s="487"/>
      <c r="EC69" s="487"/>
      <c r="ED69" s="487"/>
      <c r="EE69" s="487"/>
      <c r="EF69" s="487"/>
      <c r="EG69" s="487"/>
      <c r="EH69" s="487"/>
      <c r="EI69" s="487"/>
      <c r="EJ69" s="487"/>
      <c r="EK69" s="487"/>
      <c r="EL69" s="487"/>
      <c r="EM69" s="487"/>
      <c r="EN69" s="487"/>
      <c r="EO69" s="487"/>
      <c r="EP69" s="487"/>
      <c r="EQ69" s="487"/>
      <c r="ER69" s="487"/>
      <c r="ES69" s="487"/>
      <c r="ET69" s="487"/>
      <c r="EU69" s="487"/>
      <c r="EV69" s="487"/>
      <c r="EW69" s="487"/>
      <c r="EX69" s="487"/>
      <c r="EY69" s="487"/>
      <c r="EZ69" s="487"/>
      <c r="FA69" s="487"/>
      <c r="FB69" s="487"/>
      <c r="FC69" s="487"/>
      <c r="FD69" s="487"/>
      <c r="FE69" s="487"/>
      <c r="FF69" s="487"/>
      <c r="FG69" s="487"/>
      <c r="FH69" s="487"/>
      <c r="FI69" s="487"/>
      <c r="FJ69" s="487"/>
      <c r="FK69" s="487"/>
      <c r="FL69" s="487"/>
      <c r="FM69" s="487"/>
      <c r="FN69" s="487"/>
      <c r="FO69" s="487"/>
      <c r="FP69" s="487"/>
      <c r="FQ69" s="487"/>
      <c r="FR69" s="487"/>
      <c r="FS69" s="487"/>
      <c r="FT69" s="487"/>
      <c r="FU69" s="487"/>
      <c r="FV69" s="487"/>
      <c r="FW69" s="487"/>
      <c r="FX69" s="487"/>
      <c r="FY69" s="487"/>
      <c r="FZ69" s="487"/>
      <c r="GA69" s="487"/>
      <c r="GB69" s="487"/>
      <c r="GC69" s="487"/>
      <c r="GD69" s="487"/>
      <c r="GE69" s="487"/>
      <c r="GF69" s="487"/>
      <c r="GG69" s="487"/>
      <c r="GH69" s="487"/>
      <c r="GI69" s="487"/>
      <c r="GJ69" s="487"/>
      <c r="GK69" s="487"/>
      <c r="GL69" s="487"/>
      <c r="GM69" s="487"/>
      <c r="GN69" s="487"/>
      <c r="GO69" s="487"/>
      <c r="GP69" s="487"/>
      <c r="GQ69" s="487"/>
      <c r="GR69" s="487"/>
      <c r="GS69" s="487"/>
      <c r="GT69" s="487"/>
      <c r="GU69" s="487"/>
      <c r="GV69" s="487"/>
      <c r="GW69" s="487"/>
      <c r="GX69" s="487"/>
      <c r="GY69" s="487"/>
      <c r="GZ69" s="487"/>
      <c r="HA69" s="487"/>
      <c r="HB69" s="487"/>
      <c r="HC69" s="487"/>
      <c r="HD69" s="487"/>
      <c r="HE69" s="487"/>
      <c r="HF69" s="487"/>
      <c r="HG69" s="487"/>
      <c r="HH69" s="487"/>
      <c r="HI69" s="487"/>
      <c r="HJ69" s="487"/>
      <c r="HK69" s="487"/>
      <c r="HL69" s="487"/>
      <c r="HM69" s="487"/>
      <c r="HN69" s="487"/>
    </row>
    <row r="70" spans="1:222" s="302" customFormat="1" ht="51.95" customHeight="1" x14ac:dyDescent="0.25">
      <c r="A70" s="521" t="s">
        <v>363</v>
      </c>
      <c r="B70" s="518" t="s">
        <v>376</v>
      </c>
      <c r="C70" s="393" t="s">
        <v>28</v>
      </c>
      <c r="D70" s="519"/>
      <c r="E70" s="520"/>
      <c r="F70" s="402">
        <f>F66+F67</f>
        <v>108390.76865479394</v>
      </c>
      <c r="G70" s="519"/>
      <c r="H70" s="402"/>
      <c r="I70" s="405">
        <f>I66+I67+I68-I69</f>
        <v>88105.174284309731</v>
      </c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7"/>
      <c r="AW70" s="487"/>
      <c r="AX70" s="487"/>
      <c r="AY70" s="487"/>
      <c r="AZ70" s="487"/>
      <c r="BA70" s="487"/>
      <c r="BB70" s="487"/>
      <c r="BC70" s="487"/>
      <c r="BD70" s="487"/>
      <c r="BE70" s="487"/>
      <c r="BF70" s="487"/>
      <c r="BG70" s="487"/>
      <c r="BH70" s="487"/>
      <c r="BI70" s="487"/>
      <c r="BJ70" s="487"/>
      <c r="BK70" s="487"/>
      <c r="BL70" s="487"/>
      <c r="BM70" s="487"/>
      <c r="BN70" s="487"/>
      <c r="BO70" s="487"/>
      <c r="BP70" s="487"/>
      <c r="BQ70" s="487"/>
      <c r="BR70" s="487"/>
      <c r="BS70" s="487"/>
      <c r="BT70" s="487"/>
      <c r="BU70" s="487"/>
      <c r="BV70" s="487"/>
      <c r="BW70" s="487"/>
      <c r="BX70" s="487"/>
      <c r="BY70" s="487"/>
      <c r="BZ70" s="487"/>
      <c r="CA70" s="487"/>
      <c r="CB70" s="487"/>
      <c r="CC70" s="487"/>
      <c r="CD70" s="487"/>
      <c r="CE70" s="487"/>
      <c r="CF70" s="487"/>
      <c r="CG70" s="487"/>
      <c r="CH70" s="487"/>
      <c r="CI70" s="487"/>
      <c r="CJ70" s="487"/>
      <c r="CK70" s="487"/>
      <c r="CL70" s="487"/>
      <c r="CM70" s="487"/>
      <c r="CN70" s="487"/>
      <c r="CO70" s="487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7"/>
      <c r="DA70" s="487"/>
      <c r="DB70" s="487"/>
      <c r="DC70" s="487"/>
      <c r="DD70" s="487"/>
      <c r="DE70" s="487"/>
      <c r="DF70" s="487"/>
      <c r="DG70" s="487"/>
      <c r="DH70" s="487"/>
      <c r="DI70" s="487"/>
      <c r="DJ70" s="487"/>
      <c r="DK70" s="487"/>
      <c r="DL70" s="487"/>
      <c r="DM70" s="487"/>
      <c r="DN70" s="487"/>
      <c r="DO70" s="487"/>
      <c r="DP70" s="487"/>
      <c r="DQ70" s="487"/>
      <c r="DR70" s="487"/>
      <c r="DS70" s="487"/>
      <c r="DT70" s="487"/>
      <c r="DU70" s="487"/>
      <c r="DV70" s="487"/>
      <c r="DW70" s="487"/>
      <c r="DX70" s="487"/>
      <c r="DY70" s="487"/>
      <c r="DZ70" s="487"/>
      <c r="EA70" s="487"/>
      <c r="EB70" s="487"/>
      <c r="EC70" s="487"/>
      <c r="ED70" s="487"/>
      <c r="EE70" s="487"/>
      <c r="EF70" s="487"/>
      <c r="EG70" s="487"/>
      <c r="EH70" s="487"/>
      <c r="EI70" s="487"/>
      <c r="EJ70" s="487"/>
      <c r="EK70" s="487"/>
      <c r="EL70" s="487"/>
      <c r="EM70" s="487"/>
      <c r="EN70" s="487"/>
      <c r="EO70" s="487"/>
      <c r="EP70" s="487"/>
      <c r="EQ70" s="487"/>
      <c r="ER70" s="487"/>
      <c r="ES70" s="487"/>
      <c r="ET70" s="487"/>
      <c r="EU70" s="487"/>
      <c r="EV70" s="487"/>
      <c r="EW70" s="487"/>
      <c r="EX70" s="487"/>
      <c r="EY70" s="487"/>
      <c r="EZ70" s="487"/>
      <c r="FA70" s="487"/>
      <c r="FB70" s="487"/>
      <c r="FC70" s="487"/>
      <c r="FD70" s="487"/>
      <c r="FE70" s="487"/>
      <c r="FF70" s="487"/>
      <c r="FG70" s="487"/>
      <c r="FH70" s="487"/>
      <c r="FI70" s="487"/>
      <c r="FJ70" s="487"/>
      <c r="FK70" s="487"/>
      <c r="FL70" s="487"/>
      <c r="FM70" s="487"/>
      <c r="FN70" s="487"/>
      <c r="FO70" s="487"/>
      <c r="FP70" s="487"/>
      <c r="FQ70" s="487"/>
      <c r="FR70" s="487"/>
      <c r="FS70" s="487"/>
      <c r="FT70" s="487"/>
      <c r="FU70" s="487"/>
      <c r="FV70" s="487"/>
      <c r="FW70" s="487"/>
      <c r="FX70" s="487"/>
      <c r="FY70" s="487"/>
      <c r="FZ70" s="487"/>
      <c r="GA70" s="487"/>
      <c r="GB70" s="487"/>
      <c r="GC70" s="487"/>
      <c r="GD70" s="487"/>
      <c r="GE70" s="487"/>
      <c r="GF70" s="487"/>
      <c r="GG70" s="487"/>
      <c r="GH70" s="487"/>
      <c r="GI70" s="487"/>
      <c r="GJ70" s="487"/>
      <c r="GK70" s="487"/>
      <c r="GL70" s="487"/>
      <c r="GM70" s="487"/>
      <c r="GN70" s="487"/>
      <c r="GO70" s="487"/>
      <c r="GP70" s="487"/>
      <c r="GQ70" s="487"/>
      <c r="GR70" s="487"/>
      <c r="GS70" s="487"/>
      <c r="GT70" s="487"/>
      <c r="GU70" s="487"/>
      <c r="GV70" s="487"/>
      <c r="GW70" s="487"/>
      <c r="GX70" s="487"/>
      <c r="GY70" s="487"/>
      <c r="GZ70" s="487"/>
      <c r="HA70" s="487"/>
      <c r="HB70" s="487"/>
      <c r="HC70" s="487"/>
      <c r="HD70" s="487"/>
      <c r="HE70" s="487"/>
      <c r="HF70" s="487"/>
      <c r="HG70" s="487"/>
      <c r="HH70" s="487"/>
      <c r="HI70" s="487"/>
      <c r="HJ70" s="487"/>
      <c r="HK70" s="487"/>
      <c r="HL70" s="487"/>
      <c r="HM70" s="487"/>
      <c r="HN70" s="487"/>
    </row>
    <row r="71" spans="1:222" s="364" customFormat="1" ht="39.950000000000003" customHeight="1" x14ac:dyDescent="0.25">
      <c r="A71" s="550"/>
      <c r="B71" s="550"/>
      <c r="C71" s="550"/>
      <c r="D71" s="550"/>
      <c r="E71" s="550"/>
      <c r="F71" s="550"/>
      <c r="G71" s="550"/>
      <c r="H71" s="550"/>
      <c r="I71" s="550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  <c r="BS71" s="487"/>
      <c r="BT71" s="487"/>
      <c r="BU71" s="487"/>
      <c r="BV71" s="487"/>
      <c r="BW71" s="487"/>
      <c r="BX71" s="487"/>
      <c r="BY71" s="487"/>
      <c r="BZ71" s="487"/>
      <c r="CA71" s="487"/>
      <c r="CB71" s="487"/>
      <c r="CC71" s="487"/>
      <c r="CD71" s="487"/>
      <c r="CE71" s="487"/>
      <c r="CF71" s="487"/>
      <c r="CG71" s="487"/>
      <c r="CH71" s="487"/>
      <c r="CI71" s="487"/>
      <c r="CJ71" s="487"/>
      <c r="CK71" s="487"/>
      <c r="CL71" s="487"/>
      <c r="CM71" s="487"/>
      <c r="CN71" s="487"/>
      <c r="CO71" s="487"/>
      <c r="CP71" s="487"/>
      <c r="CQ71" s="487"/>
      <c r="CR71" s="487"/>
      <c r="CS71" s="487"/>
      <c r="CT71" s="487"/>
      <c r="CU71" s="487"/>
      <c r="CV71" s="487"/>
      <c r="CW71" s="487"/>
      <c r="CX71" s="487"/>
      <c r="CY71" s="487"/>
      <c r="CZ71" s="487"/>
      <c r="DA71" s="487"/>
      <c r="DB71" s="487"/>
      <c r="DC71" s="487"/>
      <c r="DD71" s="487"/>
      <c r="DE71" s="487"/>
      <c r="DF71" s="487"/>
      <c r="DG71" s="487"/>
      <c r="DH71" s="487"/>
      <c r="DI71" s="487"/>
      <c r="DJ71" s="487"/>
      <c r="DK71" s="487"/>
      <c r="DL71" s="487"/>
      <c r="DM71" s="487"/>
      <c r="DN71" s="487"/>
      <c r="DO71" s="487"/>
      <c r="DP71" s="487"/>
      <c r="DQ71" s="487"/>
      <c r="DR71" s="487"/>
      <c r="DS71" s="487"/>
      <c r="DT71" s="487"/>
      <c r="DU71" s="487"/>
      <c r="DV71" s="487"/>
      <c r="DW71" s="487"/>
      <c r="DX71" s="487"/>
      <c r="DY71" s="487"/>
      <c r="DZ71" s="487"/>
      <c r="EA71" s="487"/>
      <c r="EB71" s="487"/>
      <c r="EC71" s="487"/>
      <c r="ED71" s="487"/>
      <c r="EE71" s="487"/>
      <c r="EF71" s="487"/>
      <c r="EG71" s="487"/>
      <c r="EH71" s="487"/>
      <c r="EI71" s="487"/>
      <c r="EJ71" s="487"/>
      <c r="EK71" s="487"/>
      <c r="EL71" s="487"/>
      <c r="EM71" s="487"/>
      <c r="EN71" s="487"/>
      <c r="EO71" s="487"/>
      <c r="EP71" s="487"/>
      <c r="EQ71" s="487"/>
      <c r="ER71" s="487"/>
      <c r="ES71" s="487"/>
      <c r="ET71" s="487"/>
      <c r="EU71" s="487"/>
      <c r="EV71" s="487"/>
      <c r="EW71" s="487"/>
      <c r="EX71" s="487"/>
      <c r="EY71" s="487"/>
      <c r="EZ71" s="487"/>
      <c r="FA71" s="487"/>
      <c r="FB71" s="487"/>
      <c r="FC71" s="487"/>
      <c r="FD71" s="487"/>
      <c r="FE71" s="487"/>
      <c r="FF71" s="487"/>
      <c r="FG71" s="487"/>
      <c r="FH71" s="487"/>
      <c r="FI71" s="487"/>
      <c r="FJ71" s="487"/>
      <c r="FK71" s="487"/>
      <c r="FL71" s="487"/>
      <c r="FM71" s="487"/>
      <c r="FN71" s="487"/>
      <c r="FO71" s="487"/>
      <c r="FP71" s="487"/>
      <c r="FQ71" s="487"/>
      <c r="FR71" s="487"/>
      <c r="FS71" s="487"/>
      <c r="FT71" s="487"/>
      <c r="FU71" s="487"/>
      <c r="FV71" s="487"/>
      <c r="FW71" s="487"/>
      <c r="FX71" s="487"/>
      <c r="FY71" s="487"/>
      <c r="FZ71" s="487"/>
      <c r="GA71" s="487"/>
      <c r="GB71" s="487"/>
      <c r="GC71" s="487"/>
      <c r="GD71" s="487"/>
      <c r="GE71" s="487"/>
      <c r="GF71" s="487"/>
      <c r="GG71" s="487"/>
      <c r="GH71" s="487"/>
      <c r="GI71" s="487"/>
      <c r="GJ71" s="487"/>
      <c r="GK71" s="487"/>
      <c r="GL71" s="487"/>
      <c r="GM71" s="487"/>
      <c r="GN71" s="487"/>
      <c r="GO71" s="487"/>
      <c r="GP71" s="487"/>
      <c r="GQ71" s="487"/>
      <c r="GR71" s="487"/>
      <c r="GS71" s="487"/>
      <c r="GT71" s="487"/>
      <c r="GU71" s="487"/>
      <c r="GV71" s="487"/>
      <c r="GW71" s="487"/>
      <c r="GX71" s="487"/>
      <c r="GY71" s="487"/>
      <c r="GZ71" s="487"/>
      <c r="HA71" s="487"/>
      <c r="HB71" s="487"/>
      <c r="HC71" s="487"/>
      <c r="HD71" s="487"/>
      <c r="HE71" s="487"/>
      <c r="HF71" s="487"/>
      <c r="HG71" s="487"/>
      <c r="HH71" s="487"/>
      <c r="HI71" s="487"/>
      <c r="HJ71" s="487"/>
      <c r="HK71" s="487"/>
      <c r="HL71" s="487"/>
      <c r="HM71" s="487"/>
      <c r="HN71" s="487"/>
    </row>
    <row r="72" spans="1:222" s="302" customFormat="1" ht="20.100000000000001" customHeight="1" x14ac:dyDescent="0.25">
      <c r="A72" s="585" t="s">
        <v>321</v>
      </c>
      <c r="B72" s="586"/>
      <c r="C72" s="586"/>
      <c r="D72" s="579"/>
      <c r="E72" s="580"/>
      <c r="F72" s="580"/>
      <c r="G72" s="580"/>
      <c r="H72" s="580"/>
      <c r="I72" s="581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/>
      <c r="AM72" s="486"/>
      <c r="AN72" s="486"/>
      <c r="AO72" s="486"/>
      <c r="AP72" s="486"/>
      <c r="AQ72" s="486"/>
      <c r="AR72" s="486"/>
      <c r="AS72" s="486"/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6"/>
      <c r="BE72" s="486"/>
      <c r="BF72" s="486"/>
      <c r="BG72" s="486"/>
      <c r="BH72" s="486"/>
      <c r="BI72" s="486"/>
      <c r="BJ72" s="486"/>
      <c r="BK72" s="486"/>
      <c r="BL72" s="486"/>
      <c r="BM72" s="486"/>
      <c r="BN72" s="486"/>
      <c r="BO72" s="486"/>
      <c r="BP72" s="486"/>
      <c r="BQ72" s="486"/>
      <c r="BR72" s="486"/>
      <c r="BS72" s="486"/>
      <c r="BT72" s="486"/>
      <c r="BU72" s="486"/>
      <c r="BV72" s="486"/>
      <c r="BW72" s="486"/>
      <c r="BX72" s="486"/>
      <c r="BY72" s="486"/>
      <c r="BZ72" s="486"/>
      <c r="CA72" s="486"/>
      <c r="CB72" s="486"/>
      <c r="CC72" s="486"/>
      <c r="CD72" s="486"/>
      <c r="CE72" s="486"/>
      <c r="CF72" s="486"/>
      <c r="CG72" s="486"/>
      <c r="CH72" s="486"/>
      <c r="CI72" s="486"/>
      <c r="CJ72" s="486"/>
      <c r="CK72" s="486"/>
      <c r="CL72" s="486"/>
      <c r="CM72" s="486"/>
      <c r="CN72" s="486"/>
      <c r="CO72" s="486"/>
      <c r="CP72" s="486"/>
      <c r="CQ72" s="486"/>
      <c r="CR72" s="486"/>
      <c r="CS72" s="486"/>
      <c r="CT72" s="486"/>
      <c r="CU72" s="486"/>
      <c r="CV72" s="486"/>
      <c r="CW72" s="486"/>
      <c r="CX72" s="486"/>
      <c r="CY72" s="486"/>
      <c r="CZ72" s="486"/>
      <c r="DA72" s="486"/>
      <c r="DB72" s="486"/>
      <c r="DC72" s="486"/>
      <c r="DD72" s="486"/>
      <c r="DE72" s="486"/>
      <c r="DF72" s="486"/>
      <c r="DG72" s="486"/>
      <c r="DH72" s="486"/>
      <c r="DI72" s="486"/>
      <c r="DJ72" s="486"/>
      <c r="DK72" s="486"/>
      <c r="DL72" s="486"/>
      <c r="DM72" s="486"/>
      <c r="DN72" s="486"/>
      <c r="DO72" s="486"/>
      <c r="DP72" s="486"/>
      <c r="DQ72" s="486"/>
      <c r="DR72" s="486"/>
      <c r="DS72" s="486"/>
      <c r="DT72" s="486"/>
      <c r="DU72" s="486"/>
      <c r="DV72" s="486"/>
      <c r="DW72" s="486"/>
      <c r="DX72" s="486"/>
      <c r="DY72" s="486"/>
      <c r="DZ72" s="486"/>
      <c r="EA72" s="486"/>
      <c r="EB72" s="486"/>
      <c r="EC72" s="486"/>
      <c r="ED72" s="486"/>
      <c r="EE72" s="486"/>
      <c r="EF72" s="486"/>
      <c r="EG72" s="486"/>
      <c r="EH72" s="486"/>
      <c r="EI72" s="486"/>
      <c r="EJ72" s="486"/>
      <c r="EK72" s="486"/>
      <c r="EL72" s="486"/>
      <c r="EM72" s="486"/>
      <c r="EN72" s="486"/>
      <c r="EO72" s="486"/>
      <c r="EP72" s="486"/>
      <c r="EQ72" s="486"/>
      <c r="ER72" s="486"/>
      <c r="ES72" s="486"/>
      <c r="ET72" s="486"/>
      <c r="EU72" s="486"/>
      <c r="EV72" s="486"/>
      <c r="EW72" s="486"/>
      <c r="EX72" s="486"/>
      <c r="EY72" s="486"/>
      <c r="EZ72" s="486"/>
      <c r="FA72" s="486"/>
      <c r="FB72" s="486"/>
      <c r="FC72" s="486"/>
      <c r="FD72" s="486"/>
      <c r="FE72" s="486"/>
      <c r="FF72" s="486"/>
      <c r="FG72" s="486"/>
      <c r="FH72" s="486"/>
      <c r="FI72" s="486"/>
      <c r="FJ72" s="486"/>
      <c r="FK72" s="486"/>
      <c r="FL72" s="486"/>
      <c r="FM72" s="486"/>
      <c r="FN72" s="486"/>
      <c r="FO72" s="486"/>
      <c r="FP72" s="486"/>
      <c r="FQ72" s="486"/>
      <c r="FR72" s="486"/>
      <c r="FS72" s="486"/>
      <c r="FT72" s="486"/>
      <c r="FU72" s="486"/>
      <c r="FV72" s="486"/>
      <c r="FW72" s="486"/>
      <c r="FX72" s="486"/>
      <c r="FY72" s="486"/>
      <c r="FZ72" s="486"/>
      <c r="GA72" s="486"/>
      <c r="GB72" s="486"/>
      <c r="GC72" s="486"/>
      <c r="GD72" s="486"/>
      <c r="GE72" s="486"/>
      <c r="GF72" s="486"/>
      <c r="GG72" s="486"/>
      <c r="GH72" s="486"/>
      <c r="GI72" s="486"/>
      <c r="GJ72" s="486"/>
      <c r="GK72" s="486"/>
      <c r="GL72" s="486"/>
      <c r="GM72" s="486"/>
      <c r="GN72" s="486"/>
      <c r="GO72" s="486"/>
      <c r="GP72" s="486"/>
      <c r="GQ72" s="486"/>
      <c r="GR72" s="486"/>
      <c r="GS72" s="486"/>
      <c r="GT72" s="486"/>
      <c r="GU72" s="486"/>
      <c r="GV72" s="486"/>
      <c r="GW72" s="486"/>
      <c r="GX72" s="486"/>
      <c r="GY72" s="486"/>
      <c r="GZ72" s="486"/>
      <c r="HA72" s="486"/>
      <c r="HB72" s="486"/>
      <c r="HC72" s="486"/>
      <c r="HD72" s="486"/>
      <c r="HE72" s="486"/>
      <c r="HF72" s="486"/>
      <c r="HG72" s="486"/>
      <c r="HH72" s="486"/>
      <c r="HI72" s="486"/>
      <c r="HJ72" s="486"/>
      <c r="HK72" s="486"/>
      <c r="HL72" s="486"/>
      <c r="HM72" s="486"/>
      <c r="HN72" s="486"/>
    </row>
    <row r="73" spans="1:222" s="302" customFormat="1" ht="20.100000000000001" customHeight="1" x14ac:dyDescent="0.25">
      <c r="A73" s="587"/>
      <c r="B73" s="588"/>
      <c r="C73" s="588"/>
      <c r="D73" s="582"/>
      <c r="E73" s="583"/>
      <c r="F73" s="583"/>
      <c r="G73" s="583"/>
      <c r="H73" s="583"/>
      <c r="I73" s="584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  <c r="BO73" s="486"/>
      <c r="BP73" s="486"/>
      <c r="BQ73" s="486"/>
      <c r="BR73" s="486"/>
      <c r="BS73" s="486"/>
      <c r="BT73" s="486"/>
      <c r="BU73" s="486"/>
      <c r="BV73" s="486"/>
      <c r="BW73" s="486"/>
      <c r="BX73" s="486"/>
      <c r="BY73" s="486"/>
      <c r="BZ73" s="486"/>
      <c r="CA73" s="486"/>
      <c r="CB73" s="486"/>
      <c r="CC73" s="486"/>
      <c r="CD73" s="486"/>
      <c r="CE73" s="486"/>
      <c r="CF73" s="486"/>
      <c r="CG73" s="486"/>
      <c r="CH73" s="486"/>
      <c r="CI73" s="486"/>
      <c r="CJ73" s="486"/>
      <c r="CK73" s="486"/>
      <c r="CL73" s="486"/>
      <c r="CM73" s="486"/>
      <c r="CN73" s="486"/>
      <c r="CO73" s="486"/>
      <c r="CP73" s="486"/>
      <c r="CQ73" s="486"/>
      <c r="CR73" s="486"/>
      <c r="CS73" s="486"/>
      <c r="CT73" s="486"/>
      <c r="CU73" s="486"/>
      <c r="CV73" s="486"/>
      <c r="CW73" s="486"/>
      <c r="CX73" s="486"/>
      <c r="CY73" s="486"/>
      <c r="CZ73" s="486"/>
      <c r="DA73" s="486"/>
      <c r="DB73" s="486"/>
      <c r="DC73" s="486"/>
      <c r="DD73" s="486"/>
      <c r="DE73" s="486"/>
      <c r="DF73" s="486"/>
      <c r="DG73" s="486"/>
      <c r="DH73" s="486"/>
      <c r="DI73" s="486"/>
      <c r="DJ73" s="486"/>
      <c r="DK73" s="486"/>
      <c r="DL73" s="486"/>
      <c r="DM73" s="486"/>
      <c r="DN73" s="486"/>
      <c r="DO73" s="486"/>
      <c r="DP73" s="486"/>
      <c r="DQ73" s="486"/>
      <c r="DR73" s="486"/>
      <c r="DS73" s="486"/>
      <c r="DT73" s="486"/>
      <c r="DU73" s="486"/>
      <c r="DV73" s="486"/>
      <c r="DW73" s="486"/>
      <c r="DX73" s="486"/>
      <c r="DY73" s="486"/>
      <c r="DZ73" s="486"/>
      <c r="EA73" s="486"/>
      <c r="EB73" s="486"/>
      <c r="EC73" s="486"/>
      <c r="ED73" s="486"/>
      <c r="EE73" s="486"/>
      <c r="EF73" s="486"/>
      <c r="EG73" s="486"/>
      <c r="EH73" s="486"/>
      <c r="EI73" s="486"/>
      <c r="EJ73" s="486"/>
      <c r="EK73" s="486"/>
      <c r="EL73" s="486"/>
      <c r="EM73" s="486"/>
      <c r="EN73" s="486"/>
      <c r="EO73" s="486"/>
      <c r="EP73" s="486"/>
      <c r="EQ73" s="486"/>
      <c r="ER73" s="486"/>
      <c r="ES73" s="486"/>
      <c r="ET73" s="486"/>
      <c r="EU73" s="486"/>
      <c r="EV73" s="486"/>
      <c r="EW73" s="486"/>
      <c r="EX73" s="486"/>
      <c r="EY73" s="486"/>
      <c r="EZ73" s="486"/>
      <c r="FA73" s="486"/>
      <c r="FB73" s="486"/>
      <c r="FC73" s="486"/>
      <c r="FD73" s="486"/>
      <c r="FE73" s="486"/>
      <c r="FF73" s="486"/>
      <c r="FG73" s="486"/>
      <c r="FH73" s="486"/>
      <c r="FI73" s="486"/>
      <c r="FJ73" s="486"/>
      <c r="FK73" s="486"/>
      <c r="FL73" s="486"/>
      <c r="FM73" s="486"/>
      <c r="FN73" s="486"/>
      <c r="FO73" s="486"/>
      <c r="FP73" s="486"/>
      <c r="FQ73" s="486"/>
      <c r="FR73" s="486"/>
      <c r="FS73" s="486"/>
      <c r="FT73" s="486"/>
      <c r="FU73" s="486"/>
      <c r="FV73" s="486"/>
      <c r="FW73" s="486"/>
      <c r="FX73" s="486"/>
      <c r="FY73" s="486"/>
      <c r="FZ73" s="486"/>
      <c r="GA73" s="486"/>
      <c r="GB73" s="486"/>
      <c r="GC73" s="486"/>
      <c r="GD73" s="486"/>
      <c r="GE73" s="486"/>
      <c r="GF73" s="486"/>
      <c r="GG73" s="486"/>
      <c r="GH73" s="486"/>
      <c r="GI73" s="486"/>
      <c r="GJ73" s="486"/>
      <c r="GK73" s="486"/>
      <c r="GL73" s="486"/>
      <c r="GM73" s="486"/>
      <c r="GN73" s="486"/>
      <c r="GO73" s="486"/>
      <c r="GP73" s="486"/>
      <c r="GQ73" s="486"/>
      <c r="GR73" s="486"/>
      <c r="GS73" s="486"/>
      <c r="GT73" s="486"/>
      <c r="GU73" s="486"/>
      <c r="GV73" s="486"/>
      <c r="GW73" s="486"/>
      <c r="GX73" s="486"/>
      <c r="GY73" s="486"/>
      <c r="GZ73" s="486"/>
      <c r="HA73" s="486"/>
      <c r="HB73" s="486"/>
      <c r="HC73" s="486"/>
      <c r="HD73" s="486"/>
      <c r="HE73" s="486"/>
      <c r="HF73" s="486"/>
      <c r="HG73" s="486"/>
      <c r="HH73" s="486"/>
      <c r="HI73" s="486"/>
      <c r="HJ73" s="486"/>
      <c r="HK73" s="486"/>
      <c r="HL73" s="486"/>
      <c r="HM73" s="486"/>
      <c r="HN73" s="486"/>
    </row>
    <row r="74" spans="1:222" ht="26.1" customHeight="1" x14ac:dyDescent="0.25">
      <c r="A74" s="589" t="s">
        <v>345</v>
      </c>
      <c r="B74" s="471" t="s">
        <v>331</v>
      </c>
      <c r="C74" s="395" t="s">
        <v>69</v>
      </c>
      <c r="D74" s="418"/>
      <c r="E74" s="464"/>
      <c r="F74" s="409">
        <f>I64-F64</f>
        <v>200000</v>
      </c>
      <c r="G74" s="473"/>
      <c r="H74" s="417"/>
      <c r="I74" s="426" t="s">
        <v>108</v>
      </c>
      <c r="EG74" s="486"/>
      <c r="EH74" s="486"/>
      <c r="EI74" s="486"/>
      <c r="EJ74" s="486"/>
      <c r="EK74" s="486"/>
      <c r="EL74" s="486"/>
      <c r="EM74" s="486"/>
      <c r="EN74" s="486"/>
      <c r="EO74" s="486"/>
      <c r="EP74" s="486"/>
      <c r="EQ74" s="486"/>
      <c r="ER74" s="486"/>
      <c r="ES74" s="486"/>
      <c r="ET74" s="486"/>
      <c r="EU74" s="486"/>
      <c r="EV74" s="486"/>
      <c r="EW74" s="486"/>
      <c r="EX74" s="486"/>
      <c r="EY74" s="486"/>
      <c r="EZ74" s="486"/>
      <c r="FA74" s="486"/>
      <c r="FB74" s="486"/>
      <c r="FC74" s="486"/>
      <c r="FD74" s="486"/>
      <c r="FE74" s="486"/>
      <c r="FF74" s="486"/>
      <c r="FG74" s="486"/>
      <c r="FH74" s="486"/>
      <c r="FI74" s="486"/>
      <c r="FJ74" s="486"/>
      <c r="FK74" s="486"/>
      <c r="FL74" s="486"/>
      <c r="FM74" s="486"/>
      <c r="FN74" s="486"/>
      <c r="FO74" s="486"/>
      <c r="FP74" s="486"/>
      <c r="FQ74" s="486"/>
      <c r="FR74" s="486"/>
      <c r="FS74" s="486"/>
      <c r="FT74" s="486"/>
      <c r="FU74" s="486"/>
      <c r="FV74" s="486"/>
      <c r="FW74" s="486"/>
      <c r="FX74" s="486"/>
      <c r="FY74" s="486"/>
      <c r="FZ74" s="486"/>
      <c r="GA74" s="486"/>
      <c r="GB74" s="486"/>
      <c r="GC74" s="486"/>
      <c r="GD74" s="486"/>
      <c r="GE74" s="486"/>
      <c r="GF74" s="486"/>
      <c r="GG74" s="486"/>
      <c r="GH74" s="486"/>
      <c r="GI74" s="486"/>
      <c r="GJ74" s="486"/>
      <c r="GK74" s="486"/>
      <c r="GL74" s="486"/>
      <c r="GM74" s="486"/>
      <c r="GN74" s="486"/>
      <c r="GO74" s="486"/>
      <c r="GP74" s="486"/>
      <c r="GQ74" s="486"/>
      <c r="GR74" s="486"/>
      <c r="GS74" s="486"/>
      <c r="GT74" s="486"/>
      <c r="GU74" s="486"/>
      <c r="GV74" s="486"/>
      <c r="GW74" s="486"/>
      <c r="GX74" s="486"/>
      <c r="GY74" s="486"/>
      <c r="GZ74" s="486"/>
      <c r="HA74" s="486"/>
      <c r="HB74" s="486"/>
      <c r="HC74" s="486"/>
      <c r="HD74" s="486"/>
      <c r="HE74" s="486"/>
      <c r="HF74" s="486"/>
      <c r="HG74" s="486"/>
      <c r="HH74" s="486"/>
      <c r="HI74" s="486"/>
      <c r="HJ74" s="486"/>
      <c r="HK74" s="486"/>
      <c r="HL74" s="486"/>
      <c r="HM74" s="486"/>
      <c r="HN74" s="486"/>
    </row>
    <row r="75" spans="1:222" ht="26.1" customHeight="1" x14ac:dyDescent="0.25">
      <c r="A75" s="590"/>
      <c r="B75" s="471" t="s">
        <v>380</v>
      </c>
      <c r="C75" s="397" t="s">
        <v>69</v>
      </c>
      <c r="D75" s="421"/>
      <c r="E75" s="465"/>
      <c r="F75" s="412">
        <f>I65-F65</f>
        <v>255287.21048555989</v>
      </c>
      <c r="G75" s="419"/>
      <c r="H75" s="419"/>
      <c r="I75" s="475" t="s">
        <v>108</v>
      </c>
      <c r="EG75" s="486"/>
      <c r="EH75" s="486"/>
      <c r="EI75" s="486"/>
      <c r="EJ75" s="486"/>
      <c r="EK75" s="486"/>
      <c r="EL75" s="486"/>
      <c r="EM75" s="486"/>
      <c r="EN75" s="486"/>
      <c r="EO75" s="486"/>
      <c r="EP75" s="486"/>
      <c r="EQ75" s="486"/>
      <c r="ER75" s="486"/>
      <c r="ES75" s="486"/>
      <c r="ET75" s="486"/>
      <c r="EU75" s="486"/>
      <c r="EV75" s="486"/>
      <c r="EW75" s="486"/>
      <c r="EX75" s="486"/>
      <c r="EY75" s="486"/>
      <c r="EZ75" s="486"/>
      <c r="FA75" s="486"/>
      <c r="FB75" s="486"/>
      <c r="FC75" s="486"/>
      <c r="FD75" s="486"/>
      <c r="FE75" s="486"/>
      <c r="FF75" s="486"/>
      <c r="FG75" s="486"/>
      <c r="FH75" s="486"/>
      <c r="FI75" s="486"/>
      <c r="FJ75" s="486"/>
      <c r="FK75" s="486"/>
      <c r="FL75" s="486"/>
      <c r="FM75" s="486"/>
      <c r="FN75" s="486"/>
      <c r="FO75" s="486"/>
      <c r="FP75" s="486"/>
      <c r="FQ75" s="486"/>
      <c r="FR75" s="486"/>
      <c r="FS75" s="486"/>
      <c r="FT75" s="486"/>
      <c r="FU75" s="486"/>
      <c r="FV75" s="486"/>
      <c r="FW75" s="486"/>
      <c r="FX75" s="486"/>
      <c r="FY75" s="486"/>
      <c r="FZ75" s="486"/>
      <c r="GA75" s="486"/>
      <c r="GB75" s="486"/>
      <c r="GC75" s="486"/>
      <c r="GD75" s="486"/>
      <c r="GE75" s="486"/>
      <c r="GF75" s="486"/>
      <c r="GG75" s="486"/>
      <c r="GH75" s="486"/>
      <c r="GI75" s="486"/>
      <c r="GJ75" s="486"/>
      <c r="GK75" s="486"/>
      <c r="GL75" s="486"/>
      <c r="GM75" s="486"/>
      <c r="GN75" s="486"/>
      <c r="GO75" s="486"/>
      <c r="GP75" s="486"/>
      <c r="GQ75" s="486"/>
      <c r="GR75" s="486"/>
      <c r="GS75" s="486"/>
      <c r="GT75" s="486"/>
      <c r="GU75" s="486"/>
      <c r="GV75" s="486"/>
      <c r="GW75" s="486"/>
      <c r="GX75" s="486"/>
      <c r="GY75" s="486"/>
      <c r="GZ75" s="486"/>
      <c r="HA75" s="486"/>
      <c r="HB75" s="486"/>
      <c r="HC75" s="486"/>
      <c r="HD75" s="486"/>
      <c r="HE75" s="486"/>
      <c r="HF75" s="486"/>
      <c r="HG75" s="486"/>
      <c r="HH75" s="486"/>
      <c r="HI75" s="486"/>
      <c r="HJ75" s="486"/>
      <c r="HK75" s="486"/>
      <c r="HL75" s="486"/>
      <c r="HM75" s="486"/>
      <c r="HN75" s="486"/>
    </row>
    <row r="76" spans="1:222" s="302" customFormat="1" ht="26.1" customHeight="1" x14ac:dyDescent="0.25">
      <c r="A76" s="591" t="s">
        <v>364</v>
      </c>
      <c r="B76" s="394" t="s">
        <v>233</v>
      </c>
      <c r="C76" s="395" t="s">
        <v>28</v>
      </c>
      <c r="D76" s="418"/>
      <c r="E76" s="464"/>
      <c r="F76" s="409" t="s">
        <v>108</v>
      </c>
      <c r="G76" s="464"/>
      <c r="H76" s="464"/>
      <c r="I76" s="409">
        <f>F66-I66</f>
        <v>2714.7643158073188</v>
      </c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6"/>
      <c r="BY76" s="486"/>
      <c r="BZ76" s="486"/>
      <c r="CA76" s="486"/>
      <c r="CB76" s="486"/>
      <c r="CC76" s="486"/>
      <c r="CD76" s="486"/>
      <c r="CE76" s="486"/>
      <c r="CF76" s="486"/>
      <c r="CG76" s="486"/>
      <c r="CH76" s="486"/>
      <c r="CI76" s="486"/>
      <c r="CJ76" s="486"/>
      <c r="CK76" s="486"/>
      <c r="CL76" s="486"/>
      <c r="CM76" s="486"/>
      <c r="CN76" s="486"/>
      <c r="CO76" s="486"/>
      <c r="CP76" s="486"/>
      <c r="CQ76" s="486"/>
      <c r="CR76" s="486"/>
      <c r="CS76" s="486"/>
      <c r="CT76" s="486"/>
      <c r="CU76" s="486"/>
      <c r="CV76" s="486"/>
      <c r="CW76" s="486"/>
      <c r="CX76" s="486"/>
      <c r="CY76" s="486"/>
      <c r="CZ76" s="486"/>
      <c r="DA76" s="486"/>
      <c r="DB76" s="486"/>
      <c r="DC76" s="486"/>
      <c r="DD76" s="486"/>
      <c r="DE76" s="486"/>
      <c r="DF76" s="486"/>
      <c r="DG76" s="486"/>
      <c r="DH76" s="486"/>
      <c r="DI76" s="486"/>
      <c r="DJ76" s="486"/>
      <c r="DK76" s="486"/>
      <c r="DL76" s="486"/>
      <c r="DM76" s="486"/>
      <c r="DN76" s="486"/>
      <c r="DO76" s="486"/>
      <c r="DP76" s="486"/>
      <c r="DQ76" s="486"/>
      <c r="DR76" s="486"/>
      <c r="DS76" s="486"/>
      <c r="DT76" s="486"/>
      <c r="DU76" s="486"/>
      <c r="DV76" s="486"/>
      <c r="DW76" s="486"/>
      <c r="DX76" s="486"/>
      <c r="DY76" s="486"/>
      <c r="DZ76" s="486"/>
      <c r="EA76" s="486"/>
      <c r="EB76" s="486"/>
      <c r="EC76" s="486"/>
      <c r="ED76" s="486"/>
      <c r="EE76" s="486"/>
      <c r="EF76" s="486"/>
      <c r="EG76" s="486"/>
      <c r="EH76" s="486"/>
      <c r="EI76" s="486"/>
      <c r="EJ76" s="486"/>
      <c r="EK76" s="486"/>
      <c r="EL76" s="486"/>
      <c r="EM76" s="486"/>
      <c r="EN76" s="486"/>
      <c r="EO76" s="486"/>
      <c r="EP76" s="486"/>
      <c r="EQ76" s="486"/>
      <c r="ER76" s="486"/>
      <c r="ES76" s="486"/>
      <c r="ET76" s="486"/>
      <c r="EU76" s="486"/>
      <c r="EV76" s="486"/>
      <c r="EW76" s="486"/>
      <c r="EX76" s="486"/>
      <c r="EY76" s="486"/>
      <c r="EZ76" s="486"/>
      <c r="FA76" s="486"/>
      <c r="FB76" s="486"/>
      <c r="FC76" s="486"/>
      <c r="FD76" s="486"/>
      <c r="FE76" s="486"/>
      <c r="FF76" s="486"/>
      <c r="FG76" s="486"/>
      <c r="FH76" s="486"/>
      <c r="FI76" s="486"/>
      <c r="FJ76" s="486"/>
      <c r="FK76" s="486"/>
      <c r="FL76" s="486"/>
      <c r="FM76" s="486"/>
      <c r="FN76" s="486"/>
      <c r="FO76" s="486"/>
      <c r="FP76" s="486"/>
      <c r="FQ76" s="486"/>
      <c r="FR76" s="486"/>
      <c r="FS76" s="486"/>
      <c r="FT76" s="486"/>
      <c r="FU76" s="486"/>
      <c r="FV76" s="486"/>
      <c r="FW76" s="486"/>
      <c r="FX76" s="486"/>
      <c r="FY76" s="486"/>
      <c r="FZ76" s="486"/>
      <c r="GA76" s="486"/>
      <c r="GB76" s="486"/>
      <c r="GC76" s="486"/>
      <c r="GD76" s="486"/>
      <c r="GE76" s="486"/>
      <c r="GF76" s="486"/>
      <c r="GG76" s="486"/>
      <c r="GH76" s="486"/>
      <c r="GI76" s="486"/>
      <c r="GJ76" s="486"/>
      <c r="GK76" s="486"/>
      <c r="GL76" s="486"/>
      <c r="GM76" s="486"/>
      <c r="GN76" s="486"/>
      <c r="GO76" s="486"/>
      <c r="GP76" s="486"/>
      <c r="GQ76" s="486"/>
      <c r="GR76" s="486"/>
      <c r="GS76" s="486"/>
      <c r="GT76" s="486"/>
      <c r="GU76" s="486"/>
      <c r="GV76" s="486"/>
      <c r="GW76" s="486"/>
      <c r="GX76" s="486"/>
      <c r="GY76" s="486"/>
      <c r="GZ76" s="486"/>
      <c r="HA76" s="486"/>
      <c r="HB76" s="486"/>
      <c r="HC76" s="486"/>
      <c r="HD76" s="486"/>
      <c r="HE76" s="486"/>
      <c r="HF76" s="486"/>
      <c r="HG76" s="486"/>
      <c r="HH76" s="486"/>
      <c r="HI76" s="486"/>
      <c r="HJ76" s="486"/>
      <c r="HK76" s="486"/>
      <c r="HL76" s="486"/>
      <c r="HM76" s="486"/>
      <c r="HN76" s="486"/>
    </row>
    <row r="77" spans="1:222" s="302" customFormat="1" ht="26.1" customHeight="1" x14ac:dyDescent="0.25">
      <c r="A77" s="593"/>
      <c r="B77" s="398" t="s">
        <v>234</v>
      </c>
      <c r="C77" s="399" t="s">
        <v>28</v>
      </c>
      <c r="D77" s="462"/>
      <c r="E77" s="463"/>
      <c r="F77" s="412" t="s">
        <v>108</v>
      </c>
      <c r="G77" s="463"/>
      <c r="H77" s="463"/>
      <c r="I77" s="412">
        <f>F67-I67</f>
        <v>17570.830054676881</v>
      </c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6"/>
      <c r="AG77" s="486"/>
      <c r="AH77" s="486"/>
      <c r="AI77" s="486"/>
      <c r="AJ77" s="486"/>
      <c r="AK77" s="486"/>
      <c r="AL77" s="486"/>
      <c r="AM77" s="486"/>
      <c r="AN77" s="486"/>
      <c r="AO77" s="486"/>
      <c r="AP77" s="486"/>
      <c r="AQ77" s="486"/>
      <c r="AR77" s="486"/>
      <c r="AS77" s="486"/>
      <c r="AT77" s="486"/>
      <c r="AU77" s="486"/>
      <c r="AV77" s="486"/>
      <c r="AW77" s="486"/>
      <c r="AX77" s="486"/>
      <c r="AY77" s="486"/>
      <c r="AZ77" s="486"/>
      <c r="BA77" s="486"/>
      <c r="BB77" s="486"/>
      <c r="BC77" s="486"/>
      <c r="BD77" s="486"/>
      <c r="BE77" s="486"/>
      <c r="BF77" s="486"/>
      <c r="BG77" s="486"/>
      <c r="BH77" s="486"/>
      <c r="BI77" s="486"/>
      <c r="BJ77" s="486"/>
      <c r="BK77" s="486"/>
      <c r="BL77" s="486"/>
      <c r="BM77" s="486"/>
      <c r="BN77" s="486"/>
      <c r="BO77" s="486"/>
      <c r="BP77" s="486"/>
      <c r="BQ77" s="486"/>
      <c r="BR77" s="486"/>
      <c r="BS77" s="486"/>
      <c r="BT77" s="486"/>
      <c r="BU77" s="486"/>
      <c r="BV77" s="486"/>
      <c r="BW77" s="486"/>
      <c r="BX77" s="486"/>
      <c r="BY77" s="486"/>
      <c r="BZ77" s="486"/>
      <c r="CA77" s="486"/>
      <c r="CB77" s="486"/>
      <c r="CC77" s="486"/>
      <c r="CD77" s="486"/>
      <c r="CE77" s="486"/>
      <c r="CF77" s="486"/>
      <c r="CG77" s="486"/>
      <c r="CH77" s="486"/>
      <c r="CI77" s="486"/>
      <c r="CJ77" s="486"/>
      <c r="CK77" s="486"/>
      <c r="CL77" s="486"/>
      <c r="CM77" s="486"/>
      <c r="CN77" s="486"/>
      <c r="CO77" s="486"/>
      <c r="CP77" s="486"/>
      <c r="CQ77" s="486"/>
      <c r="CR77" s="486"/>
      <c r="CS77" s="486"/>
      <c r="CT77" s="486"/>
      <c r="CU77" s="486"/>
      <c r="CV77" s="486"/>
      <c r="CW77" s="486"/>
      <c r="CX77" s="486"/>
      <c r="CY77" s="486"/>
      <c r="CZ77" s="486"/>
      <c r="DA77" s="486"/>
      <c r="DB77" s="486"/>
      <c r="DC77" s="486"/>
      <c r="DD77" s="486"/>
      <c r="DE77" s="486"/>
      <c r="DF77" s="486"/>
      <c r="DG77" s="486"/>
      <c r="DH77" s="486"/>
      <c r="DI77" s="486"/>
      <c r="DJ77" s="486"/>
      <c r="DK77" s="486"/>
      <c r="DL77" s="486"/>
      <c r="DM77" s="486"/>
      <c r="DN77" s="486"/>
      <c r="DO77" s="486"/>
      <c r="DP77" s="486"/>
      <c r="DQ77" s="486"/>
      <c r="DR77" s="486"/>
      <c r="DS77" s="486"/>
      <c r="DT77" s="486"/>
      <c r="DU77" s="486"/>
      <c r="DV77" s="486"/>
      <c r="DW77" s="486"/>
      <c r="DX77" s="486"/>
      <c r="DY77" s="486"/>
      <c r="DZ77" s="486"/>
      <c r="EA77" s="486"/>
      <c r="EB77" s="486"/>
      <c r="EC77" s="486"/>
      <c r="ED77" s="486"/>
      <c r="EE77" s="486"/>
      <c r="EF77" s="486"/>
      <c r="EG77" s="486"/>
      <c r="EH77" s="486"/>
      <c r="EI77" s="486"/>
      <c r="EJ77" s="486"/>
      <c r="EK77" s="486"/>
      <c r="EL77" s="486"/>
      <c r="EM77" s="486"/>
      <c r="EN77" s="486"/>
      <c r="EO77" s="486"/>
      <c r="EP77" s="486"/>
      <c r="EQ77" s="486"/>
      <c r="ER77" s="486"/>
      <c r="ES77" s="486"/>
      <c r="ET77" s="486"/>
      <c r="EU77" s="486"/>
      <c r="EV77" s="486"/>
      <c r="EW77" s="486"/>
      <c r="EX77" s="486"/>
      <c r="EY77" s="486"/>
      <c r="EZ77" s="486"/>
      <c r="FA77" s="486"/>
      <c r="FB77" s="486"/>
      <c r="FC77" s="486"/>
      <c r="FD77" s="486"/>
      <c r="FE77" s="486"/>
      <c r="FF77" s="486"/>
      <c r="FG77" s="486"/>
      <c r="FH77" s="486"/>
      <c r="FI77" s="486"/>
      <c r="FJ77" s="486"/>
      <c r="FK77" s="486"/>
      <c r="FL77" s="486"/>
      <c r="FM77" s="486"/>
      <c r="FN77" s="486"/>
      <c r="FO77" s="486"/>
      <c r="FP77" s="486"/>
      <c r="FQ77" s="486"/>
      <c r="FR77" s="486"/>
      <c r="FS77" s="486"/>
      <c r="FT77" s="486"/>
      <c r="FU77" s="486"/>
      <c r="FV77" s="486"/>
      <c r="FW77" s="486"/>
      <c r="FX77" s="486"/>
      <c r="FY77" s="486"/>
      <c r="FZ77" s="486"/>
      <c r="GA77" s="486"/>
      <c r="GB77" s="486"/>
      <c r="GC77" s="486"/>
      <c r="GD77" s="486"/>
      <c r="GE77" s="486"/>
      <c r="GF77" s="486"/>
      <c r="GG77" s="486"/>
      <c r="GH77" s="486"/>
      <c r="GI77" s="486"/>
      <c r="GJ77" s="486"/>
      <c r="GK77" s="486"/>
      <c r="GL77" s="486"/>
      <c r="GM77" s="486"/>
      <c r="GN77" s="486"/>
      <c r="GO77" s="486"/>
      <c r="GP77" s="486"/>
      <c r="GQ77" s="486"/>
      <c r="GR77" s="486"/>
      <c r="GS77" s="486"/>
      <c r="GT77" s="486"/>
      <c r="GU77" s="486"/>
      <c r="GV77" s="486"/>
      <c r="GW77" s="486"/>
      <c r="GX77" s="486"/>
      <c r="GY77" s="486"/>
      <c r="GZ77" s="486"/>
      <c r="HA77" s="486"/>
      <c r="HB77" s="486"/>
      <c r="HC77" s="486"/>
      <c r="HD77" s="486"/>
      <c r="HE77" s="486"/>
      <c r="HF77" s="486"/>
      <c r="HG77" s="486"/>
      <c r="HH77" s="486"/>
      <c r="HI77" s="486"/>
      <c r="HJ77" s="486"/>
      <c r="HK77" s="486"/>
      <c r="HL77" s="486"/>
      <c r="HM77" s="486"/>
      <c r="HN77" s="486"/>
    </row>
    <row r="78" spans="1:222" s="302" customFormat="1" ht="26.1" customHeight="1" x14ac:dyDescent="0.25">
      <c r="A78" s="593"/>
      <c r="B78" s="398" t="s">
        <v>240</v>
      </c>
      <c r="C78" s="399" t="s">
        <v>28</v>
      </c>
      <c r="D78" s="462"/>
      <c r="E78" s="463"/>
      <c r="F78" s="412" t="s">
        <v>108</v>
      </c>
      <c r="G78" s="463"/>
      <c r="H78" s="463"/>
      <c r="I78" s="412">
        <f>I69</f>
        <v>0</v>
      </c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6"/>
      <c r="BE78" s="486"/>
      <c r="BF78" s="486"/>
      <c r="BG78" s="486"/>
      <c r="BH78" s="486"/>
      <c r="BI78" s="486"/>
      <c r="BJ78" s="486"/>
      <c r="BK78" s="486"/>
      <c r="BL78" s="486"/>
      <c r="BM78" s="486"/>
      <c r="BN78" s="486"/>
      <c r="BO78" s="486"/>
      <c r="BP78" s="486"/>
      <c r="BQ78" s="486"/>
      <c r="BR78" s="486"/>
      <c r="BS78" s="486"/>
      <c r="BT78" s="486"/>
      <c r="BU78" s="486"/>
      <c r="BV78" s="486"/>
      <c r="BW78" s="486"/>
      <c r="BX78" s="486"/>
      <c r="BY78" s="486"/>
      <c r="BZ78" s="486"/>
      <c r="CA78" s="486"/>
      <c r="CB78" s="486"/>
      <c r="CC78" s="486"/>
      <c r="CD78" s="486"/>
      <c r="CE78" s="486"/>
      <c r="CF78" s="486"/>
      <c r="CG78" s="486"/>
      <c r="CH78" s="486"/>
      <c r="CI78" s="486"/>
      <c r="CJ78" s="486"/>
      <c r="CK78" s="486"/>
      <c r="CL78" s="486"/>
      <c r="CM78" s="486"/>
      <c r="CN78" s="486"/>
      <c r="CO78" s="486"/>
      <c r="CP78" s="486"/>
      <c r="CQ78" s="486"/>
      <c r="CR78" s="486"/>
      <c r="CS78" s="486"/>
      <c r="CT78" s="486"/>
      <c r="CU78" s="486"/>
      <c r="CV78" s="486"/>
      <c r="CW78" s="486"/>
      <c r="CX78" s="486"/>
      <c r="CY78" s="486"/>
      <c r="CZ78" s="486"/>
      <c r="DA78" s="486"/>
      <c r="DB78" s="486"/>
      <c r="DC78" s="486"/>
      <c r="DD78" s="486"/>
      <c r="DE78" s="486"/>
      <c r="DF78" s="486"/>
      <c r="DG78" s="486"/>
      <c r="DH78" s="486"/>
      <c r="DI78" s="486"/>
      <c r="DJ78" s="486"/>
      <c r="DK78" s="486"/>
      <c r="DL78" s="486"/>
      <c r="DM78" s="486"/>
      <c r="DN78" s="486"/>
      <c r="DO78" s="486"/>
      <c r="DP78" s="486"/>
      <c r="DQ78" s="486"/>
      <c r="DR78" s="486"/>
      <c r="DS78" s="486"/>
      <c r="DT78" s="486"/>
      <c r="DU78" s="486"/>
      <c r="DV78" s="486"/>
      <c r="DW78" s="486"/>
      <c r="DX78" s="486"/>
      <c r="DY78" s="486"/>
      <c r="DZ78" s="486"/>
      <c r="EA78" s="486"/>
      <c r="EB78" s="486"/>
      <c r="EC78" s="486"/>
      <c r="ED78" s="486"/>
      <c r="EE78" s="486"/>
      <c r="EF78" s="486"/>
      <c r="EG78" s="486"/>
      <c r="EH78" s="486"/>
      <c r="EI78" s="486"/>
      <c r="EJ78" s="486"/>
      <c r="EK78" s="486"/>
      <c r="EL78" s="486"/>
      <c r="EM78" s="486"/>
      <c r="EN78" s="486"/>
      <c r="EO78" s="486"/>
      <c r="EP78" s="486"/>
      <c r="EQ78" s="486"/>
      <c r="ER78" s="486"/>
      <c r="ES78" s="486"/>
      <c r="ET78" s="486"/>
      <c r="EU78" s="486"/>
      <c r="EV78" s="486"/>
      <c r="EW78" s="486"/>
      <c r="EX78" s="486"/>
      <c r="EY78" s="486"/>
      <c r="EZ78" s="486"/>
      <c r="FA78" s="486"/>
      <c r="FB78" s="486"/>
      <c r="FC78" s="486"/>
      <c r="FD78" s="486"/>
      <c r="FE78" s="486"/>
      <c r="FF78" s="486"/>
      <c r="FG78" s="486"/>
      <c r="FH78" s="486"/>
      <c r="FI78" s="486"/>
      <c r="FJ78" s="486"/>
      <c r="FK78" s="486"/>
      <c r="FL78" s="486"/>
      <c r="FM78" s="486"/>
      <c r="FN78" s="486"/>
      <c r="FO78" s="486"/>
      <c r="FP78" s="486"/>
      <c r="FQ78" s="486"/>
      <c r="FR78" s="486"/>
      <c r="FS78" s="486"/>
      <c r="FT78" s="486"/>
      <c r="FU78" s="486"/>
      <c r="FV78" s="486"/>
      <c r="FW78" s="486"/>
      <c r="FX78" s="486"/>
      <c r="FY78" s="486"/>
      <c r="FZ78" s="486"/>
      <c r="GA78" s="486"/>
      <c r="GB78" s="486"/>
      <c r="GC78" s="486"/>
      <c r="GD78" s="486"/>
      <c r="GE78" s="486"/>
      <c r="GF78" s="486"/>
      <c r="GG78" s="486"/>
      <c r="GH78" s="486"/>
      <c r="GI78" s="486"/>
      <c r="GJ78" s="486"/>
      <c r="GK78" s="486"/>
      <c r="GL78" s="486"/>
      <c r="GM78" s="486"/>
      <c r="GN78" s="486"/>
      <c r="GO78" s="486"/>
      <c r="GP78" s="486"/>
      <c r="GQ78" s="486"/>
      <c r="GR78" s="486"/>
      <c r="GS78" s="486"/>
      <c r="GT78" s="486"/>
      <c r="GU78" s="486"/>
      <c r="GV78" s="486"/>
      <c r="GW78" s="486"/>
      <c r="GX78" s="486"/>
      <c r="GY78" s="486"/>
      <c r="GZ78" s="486"/>
      <c r="HA78" s="486"/>
      <c r="HB78" s="486"/>
      <c r="HC78" s="486"/>
      <c r="HD78" s="486"/>
      <c r="HE78" s="486"/>
      <c r="HF78" s="486"/>
      <c r="HG78" s="486"/>
      <c r="HH78" s="486"/>
      <c r="HI78" s="486"/>
      <c r="HJ78" s="486"/>
      <c r="HK78" s="486"/>
      <c r="HL78" s="486"/>
      <c r="HM78" s="486"/>
      <c r="HN78" s="486"/>
    </row>
    <row r="79" spans="1:222" s="302" customFormat="1" ht="26.1" customHeight="1" x14ac:dyDescent="0.25">
      <c r="A79" s="593"/>
      <c r="B79" s="398" t="s">
        <v>371</v>
      </c>
      <c r="C79" s="399" t="s">
        <v>28</v>
      </c>
      <c r="D79" s="462"/>
      <c r="E79" s="463"/>
      <c r="F79" s="412" t="s">
        <v>108</v>
      </c>
      <c r="G79" s="463"/>
      <c r="H79" s="463"/>
      <c r="I79" s="412">
        <f>I68</f>
        <v>0</v>
      </c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486"/>
      <c r="BE79" s="486"/>
      <c r="BF79" s="486"/>
      <c r="BG79" s="486"/>
      <c r="BH79" s="486"/>
      <c r="BI79" s="486"/>
      <c r="BJ79" s="486"/>
      <c r="BK79" s="486"/>
      <c r="BL79" s="486"/>
      <c r="BM79" s="486"/>
      <c r="BN79" s="486"/>
      <c r="BO79" s="486"/>
      <c r="BP79" s="486"/>
      <c r="BQ79" s="486"/>
      <c r="BR79" s="486"/>
      <c r="BS79" s="486"/>
      <c r="BT79" s="486"/>
      <c r="BU79" s="486"/>
      <c r="BV79" s="486"/>
      <c r="BW79" s="486"/>
      <c r="BX79" s="486"/>
      <c r="BY79" s="486"/>
      <c r="BZ79" s="486"/>
      <c r="CA79" s="486"/>
      <c r="CB79" s="486"/>
      <c r="CC79" s="486"/>
      <c r="CD79" s="486"/>
      <c r="CE79" s="486"/>
      <c r="CF79" s="486"/>
      <c r="CG79" s="486"/>
      <c r="CH79" s="486"/>
      <c r="CI79" s="486"/>
      <c r="CJ79" s="486"/>
      <c r="CK79" s="486"/>
      <c r="CL79" s="486"/>
      <c r="CM79" s="486"/>
      <c r="CN79" s="486"/>
      <c r="CO79" s="486"/>
      <c r="CP79" s="486"/>
      <c r="CQ79" s="486"/>
      <c r="CR79" s="486"/>
      <c r="CS79" s="486"/>
      <c r="CT79" s="486"/>
      <c r="CU79" s="486"/>
      <c r="CV79" s="486"/>
      <c r="CW79" s="486"/>
      <c r="CX79" s="486"/>
      <c r="CY79" s="486"/>
      <c r="CZ79" s="486"/>
      <c r="DA79" s="486"/>
      <c r="DB79" s="486"/>
      <c r="DC79" s="486"/>
      <c r="DD79" s="486"/>
      <c r="DE79" s="486"/>
      <c r="DF79" s="486"/>
      <c r="DG79" s="486"/>
      <c r="DH79" s="486"/>
      <c r="DI79" s="486"/>
      <c r="DJ79" s="486"/>
      <c r="DK79" s="486"/>
      <c r="DL79" s="486"/>
      <c r="DM79" s="486"/>
      <c r="DN79" s="486"/>
      <c r="DO79" s="486"/>
      <c r="DP79" s="486"/>
      <c r="DQ79" s="486"/>
      <c r="DR79" s="486"/>
      <c r="DS79" s="486"/>
      <c r="DT79" s="486"/>
      <c r="DU79" s="486"/>
      <c r="DV79" s="486"/>
      <c r="DW79" s="486"/>
      <c r="DX79" s="486"/>
      <c r="DY79" s="486"/>
      <c r="DZ79" s="486"/>
      <c r="EA79" s="486"/>
      <c r="EB79" s="486"/>
      <c r="EC79" s="486"/>
      <c r="ED79" s="486"/>
      <c r="EE79" s="486"/>
      <c r="EF79" s="486"/>
      <c r="EG79" s="486"/>
      <c r="EH79" s="486"/>
      <c r="EI79" s="486"/>
      <c r="EJ79" s="486"/>
      <c r="EK79" s="486"/>
      <c r="EL79" s="486"/>
      <c r="EM79" s="486"/>
      <c r="EN79" s="486"/>
      <c r="EO79" s="486"/>
      <c r="EP79" s="486"/>
      <c r="EQ79" s="486"/>
      <c r="ER79" s="486"/>
      <c r="ES79" s="486"/>
      <c r="ET79" s="486"/>
      <c r="EU79" s="486"/>
      <c r="EV79" s="486"/>
      <c r="EW79" s="486"/>
      <c r="EX79" s="486"/>
      <c r="EY79" s="486"/>
      <c r="EZ79" s="486"/>
      <c r="FA79" s="486"/>
      <c r="FB79" s="486"/>
      <c r="FC79" s="486"/>
      <c r="FD79" s="486"/>
      <c r="FE79" s="486"/>
      <c r="FF79" s="486"/>
      <c r="FG79" s="486"/>
      <c r="FH79" s="486"/>
      <c r="FI79" s="486"/>
      <c r="FJ79" s="486"/>
      <c r="FK79" s="486"/>
      <c r="FL79" s="486"/>
      <c r="FM79" s="486"/>
      <c r="FN79" s="486"/>
      <c r="FO79" s="486"/>
      <c r="FP79" s="486"/>
      <c r="FQ79" s="486"/>
      <c r="FR79" s="486"/>
      <c r="FS79" s="486"/>
      <c r="FT79" s="486"/>
      <c r="FU79" s="486"/>
      <c r="FV79" s="486"/>
      <c r="FW79" s="486"/>
      <c r="FX79" s="486"/>
      <c r="FY79" s="486"/>
      <c r="FZ79" s="486"/>
      <c r="GA79" s="486"/>
      <c r="GB79" s="486"/>
      <c r="GC79" s="486"/>
      <c r="GD79" s="486"/>
      <c r="GE79" s="486"/>
      <c r="GF79" s="486"/>
      <c r="GG79" s="486"/>
      <c r="GH79" s="486"/>
      <c r="GI79" s="486"/>
      <c r="GJ79" s="486"/>
      <c r="GK79" s="486"/>
      <c r="GL79" s="486"/>
      <c r="GM79" s="486"/>
      <c r="GN79" s="486"/>
      <c r="GO79" s="486"/>
      <c r="GP79" s="486"/>
      <c r="GQ79" s="486"/>
      <c r="GR79" s="486"/>
      <c r="GS79" s="486"/>
      <c r="GT79" s="486"/>
      <c r="GU79" s="486"/>
      <c r="GV79" s="486"/>
      <c r="GW79" s="486"/>
      <c r="GX79" s="486"/>
      <c r="GY79" s="486"/>
      <c r="GZ79" s="486"/>
      <c r="HA79" s="486"/>
      <c r="HB79" s="486"/>
      <c r="HC79" s="486"/>
      <c r="HD79" s="486"/>
      <c r="HE79" s="486"/>
      <c r="HF79" s="486"/>
      <c r="HG79" s="486"/>
      <c r="HH79" s="486"/>
      <c r="HI79" s="486"/>
      <c r="HJ79" s="486"/>
      <c r="HK79" s="486"/>
      <c r="HL79" s="486"/>
      <c r="HM79" s="486"/>
      <c r="HN79" s="486"/>
    </row>
    <row r="80" spans="1:222" s="302" customFormat="1" ht="47.25" customHeight="1" x14ac:dyDescent="0.25">
      <c r="A80" s="594"/>
      <c r="B80" s="392" t="s">
        <v>377</v>
      </c>
      <c r="C80" s="393" t="s">
        <v>28</v>
      </c>
      <c r="D80" s="522"/>
      <c r="E80" s="520"/>
      <c r="F80" s="523" t="s">
        <v>108</v>
      </c>
      <c r="G80" s="520"/>
      <c r="H80" s="520"/>
      <c r="I80" s="405">
        <f>I76+I77+I78-I79</f>
        <v>20285.594370484199</v>
      </c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86"/>
      <c r="AP80" s="486"/>
      <c r="AQ80" s="486"/>
      <c r="AR80" s="486"/>
      <c r="AS80" s="486"/>
      <c r="AT80" s="486"/>
      <c r="AU80" s="486"/>
      <c r="AV80" s="486"/>
      <c r="AW80" s="486"/>
      <c r="AX80" s="486"/>
      <c r="AY80" s="486"/>
      <c r="AZ80" s="486"/>
      <c r="BA80" s="486"/>
      <c r="BB80" s="486"/>
      <c r="BC80" s="486"/>
      <c r="BD80" s="486"/>
      <c r="BE80" s="486"/>
      <c r="BF80" s="486"/>
      <c r="BG80" s="486"/>
      <c r="BH80" s="486"/>
      <c r="BI80" s="486"/>
      <c r="BJ80" s="486"/>
      <c r="BK80" s="486"/>
      <c r="BL80" s="486"/>
      <c r="BM80" s="486"/>
      <c r="BN80" s="486"/>
      <c r="BO80" s="486"/>
      <c r="BP80" s="486"/>
      <c r="BQ80" s="486"/>
      <c r="BR80" s="486"/>
      <c r="BS80" s="486"/>
      <c r="BT80" s="486"/>
      <c r="BU80" s="486"/>
      <c r="BV80" s="486"/>
      <c r="BW80" s="486"/>
      <c r="BX80" s="486"/>
      <c r="BY80" s="486"/>
      <c r="BZ80" s="486"/>
      <c r="CA80" s="486"/>
      <c r="CB80" s="486"/>
      <c r="CC80" s="486"/>
      <c r="CD80" s="486"/>
      <c r="CE80" s="486"/>
      <c r="CF80" s="486"/>
      <c r="CG80" s="486"/>
      <c r="CH80" s="486"/>
      <c r="CI80" s="486"/>
      <c r="CJ80" s="486"/>
      <c r="CK80" s="486"/>
      <c r="CL80" s="486"/>
      <c r="CM80" s="486"/>
      <c r="CN80" s="486"/>
      <c r="CO80" s="486"/>
      <c r="CP80" s="486"/>
      <c r="CQ80" s="486"/>
      <c r="CR80" s="486"/>
      <c r="CS80" s="486"/>
      <c r="CT80" s="486"/>
      <c r="CU80" s="486"/>
      <c r="CV80" s="486"/>
      <c r="CW80" s="486"/>
      <c r="CX80" s="486"/>
      <c r="CY80" s="486"/>
      <c r="CZ80" s="486"/>
      <c r="DA80" s="486"/>
      <c r="DB80" s="486"/>
      <c r="DC80" s="486"/>
      <c r="DD80" s="486"/>
      <c r="DE80" s="486"/>
      <c r="DF80" s="486"/>
      <c r="DG80" s="486"/>
      <c r="DH80" s="486"/>
      <c r="DI80" s="486"/>
      <c r="DJ80" s="486"/>
      <c r="DK80" s="486"/>
      <c r="DL80" s="486"/>
      <c r="DM80" s="486"/>
      <c r="DN80" s="486"/>
      <c r="DO80" s="486"/>
      <c r="DP80" s="486"/>
      <c r="DQ80" s="486"/>
      <c r="DR80" s="486"/>
      <c r="DS80" s="486"/>
      <c r="DT80" s="486"/>
      <c r="DU80" s="486"/>
      <c r="DV80" s="486"/>
      <c r="DW80" s="486"/>
      <c r="DX80" s="486"/>
      <c r="DY80" s="486"/>
      <c r="DZ80" s="486"/>
      <c r="EA80" s="486"/>
      <c r="EB80" s="486"/>
      <c r="EC80" s="486"/>
      <c r="ED80" s="486"/>
      <c r="EE80" s="486"/>
      <c r="EF80" s="486"/>
      <c r="EG80" s="486"/>
      <c r="EH80" s="486"/>
      <c r="EI80" s="486"/>
      <c r="EJ80" s="486"/>
      <c r="EK80" s="486"/>
      <c r="EL80" s="486"/>
      <c r="EM80" s="486"/>
      <c r="EN80" s="486"/>
      <c r="EO80" s="486"/>
      <c r="EP80" s="486"/>
      <c r="EQ80" s="486"/>
      <c r="ER80" s="486"/>
      <c r="ES80" s="486"/>
      <c r="ET80" s="486"/>
      <c r="EU80" s="486"/>
      <c r="EV80" s="486"/>
      <c r="EW80" s="486"/>
      <c r="EX80" s="486"/>
      <c r="EY80" s="486"/>
      <c r="EZ80" s="486"/>
      <c r="FA80" s="486"/>
      <c r="FB80" s="486"/>
      <c r="FC80" s="486"/>
      <c r="FD80" s="486"/>
      <c r="FE80" s="486"/>
      <c r="FF80" s="486"/>
      <c r="FG80" s="486"/>
      <c r="FH80" s="486"/>
      <c r="FI80" s="486"/>
      <c r="FJ80" s="486"/>
      <c r="FK80" s="486"/>
      <c r="FL80" s="486"/>
      <c r="FM80" s="486"/>
      <c r="FN80" s="486"/>
      <c r="FO80" s="486"/>
      <c r="FP80" s="486"/>
      <c r="FQ80" s="486"/>
      <c r="FR80" s="486"/>
      <c r="FS80" s="486"/>
      <c r="FT80" s="486"/>
      <c r="FU80" s="486"/>
      <c r="FV80" s="486"/>
      <c r="FW80" s="486"/>
      <c r="FX80" s="486"/>
      <c r="FY80" s="486"/>
      <c r="FZ80" s="486"/>
      <c r="GA80" s="486"/>
      <c r="GB80" s="486"/>
      <c r="GC80" s="486"/>
      <c r="GD80" s="486"/>
      <c r="GE80" s="486"/>
      <c r="GF80" s="486"/>
      <c r="GG80" s="486"/>
      <c r="GH80" s="486"/>
      <c r="GI80" s="486"/>
      <c r="GJ80" s="486"/>
      <c r="GK80" s="486"/>
      <c r="GL80" s="486"/>
      <c r="GM80" s="486"/>
      <c r="GN80" s="486"/>
      <c r="GO80" s="486"/>
      <c r="GP80" s="486"/>
      <c r="GQ80" s="486"/>
      <c r="GR80" s="486"/>
      <c r="GS80" s="486"/>
      <c r="GT80" s="486"/>
      <c r="GU80" s="486"/>
      <c r="GV80" s="486"/>
      <c r="GW80" s="486"/>
      <c r="GX80" s="486"/>
      <c r="GY80" s="486"/>
      <c r="GZ80" s="486"/>
      <c r="HA80" s="486"/>
      <c r="HB80" s="486"/>
      <c r="HC80" s="486"/>
      <c r="HD80" s="486"/>
      <c r="HE80" s="486"/>
      <c r="HF80" s="486"/>
      <c r="HG80" s="486"/>
      <c r="HH80" s="486"/>
      <c r="HI80" s="486"/>
      <c r="HJ80" s="486"/>
      <c r="HK80" s="486"/>
      <c r="HL80" s="486"/>
      <c r="HM80" s="486"/>
      <c r="HN80" s="486"/>
    </row>
    <row r="81" spans="1:222" s="364" customFormat="1" ht="39.950000000000003" customHeight="1" x14ac:dyDescent="0.25">
      <c r="A81" s="550"/>
      <c r="B81" s="550"/>
      <c r="C81" s="550"/>
      <c r="D81" s="550"/>
      <c r="E81" s="550"/>
      <c r="F81" s="550"/>
      <c r="G81" s="550"/>
      <c r="H81" s="550"/>
      <c r="I81" s="550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Z81" s="486"/>
      <c r="AA81" s="486"/>
      <c r="AB81" s="486"/>
      <c r="AC81" s="486"/>
      <c r="AD81" s="486"/>
      <c r="AE81" s="486"/>
      <c r="AF81" s="486"/>
      <c r="AG81" s="486"/>
      <c r="AH81" s="486"/>
      <c r="AI81" s="486"/>
      <c r="AJ81" s="486"/>
      <c r="AK81" s="486"/>
      <c r="AL81" s="486"/>
      <c r="AM81" s="486"/>
      <c r="AN81" s="486"/>
      <c r="AO81" s="486"/>
      <c r="AP81" s="486"/>
      <c r="AQ81" s="486"/>
      <c r="AR81" s="486"/>
      <c r="AS81" s="486"/>
      <c r="AT81" s="486"/>
      <c r="AU81" s="486"/>
      <c r="AV81" s="486"/>
      <c r="AW81" s="486"/>
      <c r="AX81" s="486"/>
      <c r="AY81" s="486"/>
      <c r="AZ81" s="486"/>
      <c r="BA81" s="486"/>
      <c r="BB81" s="486"/>
      <c r="BC81" s="486"/>
      <c r="BD81" s="486"/>
      <c r="BE81" s="486"/>
      <c r="BF81" s="486"/>
      <c r="BG81" s="486"/>
      <c r="BH81" s="486"/>
      <c r="BI81" s="486"/>
      <c r="BJ81" s="486"/>
      <c r="BK81" s="486"/>
      <c r="BL81" s="486"/>
      <c r="BM81" s="486"/>
      <c r="BN81" s="486"/>
      <c r="BO81" s="486"/>
      <c r="BP81" s="486"/>
      <c r="BQ81" s="486"/>
      <c r="BR81" s="486"/>
      <c r="BS81" s="486"/>
      <c r="BT81" s="486"/>
      <c r="BU81" s="486"/>
      <c r="BV81" s="486"/>
      <c r="BW81" s="486"/>
      <c r="BX81" s="486"/>
      <c r="BY81" s="486"/>
      <c r="BZ81" s="486"/>
      <c r="CA81" s="486"/>
      <c r="CB81" s="486"/>
      <c r="CC81" s="486"/>
      <c r="CD81" s="486"/>
      <c r="CE81" s="486"/>
      <c r="CF81" s="486"/>
      <c r="CG81" s="486"/>
      <c r="CH81" s="486"/>
      <c r="CI81" s="486"/>
      <c r="CJ81" s="486"/>
      <c r="CK81" s="486"/>
      <c r="CL81" s="486"/>
      <c r="CM81" s="486"/>
      <c r="CN81" s="486"/>
      <c r="CO81" s="486"/>
      <c r="CP81" s="486"/>
      <c r="CQ81" s="486"/>
      <c r="CR81" s="486"/>
      <c r="CS81" s="486"/>
      <c r="CT81" s="486"/>
      <c r="CU81" s="486"/>
      <c r="CV81" s="486"/>
      <c r="CW81" s="486"/>
      <c r="CX81" s="486"/>
      <c r="CY81" s="486"/>
      <c r="CZ81" s="486"/>
      <c r="DA81" s="486"/>
      <c r="DB81" s="486"/>
      <c r="DC81" s="486"/>
      <c r="DD81" s="486"/>
      <c r="DE81" s="486"/>
      <c r="DF81" s="486"/>
      <c r="DG81" s="486"/>
      <c r="DH81" s="486"/>
      <c r="DI81" s="486"/>
      <c r="DJ81" s="486"/>
      <c r="DK81" s="486"/>
      <c r="DL81" s="486"/>
      <c r="DM81" s="486"/>
      <c r="DN81" s="486"/>
      <c r="DO81" s="486"/>
      <c r="DP81" s="486"/>
      <c r="DQ81" s="486"/>
      <c r="DR81" s="486"/>
      <c r="DS81" s="486"/>
      <c r="DT81" s="486"/>
      <c r="DU81" s="486"/>
      <c r="DV81" s="486"/>
      <c r="DW81" s="486"/>
      <c r="DX81" s="486"/>
      <c r="DY81" s="486"/>
      <c r="DZ81" s="486"/>
      <c r="EA81" s="486"/>
      <c r="EB81" s="486"/>
      <c r="EC81" s="486"/>
      <c r="ED81" s="486"/>
      <c r="EE81" s="486"/>
      <c r="EF81" s="486"/>
      <c r="EG81" s="486"/>
      <c r="EH81" s="486"/>
      <c r="EI81" s="486"/>
      <c r="EJ81" s="486"/>
      <c r="EK81" s="486"/>
      <c r="EL81" s="486"/>
      <c r="EM81" s="486"/>
      <c r="EN81" s="486"/>
      <c r="EO81" s="486"/>
      <c r="EP81" s="486"/>
      <c r="EQ81" s="486"/>
      <c r="ER81" s="486"/>
      <c r="ES81" s="486"/>
      <c r="ET81" s="486"/>
      <c r="EU81" s="486"/>
      <c r="EV81" s="486"/>
      <c r="EW81" s="486"/>
      <c r="EX81" s="486"/>
      <c r="EY81" s="486"/>
      <c r="EZ81" s="486"/>
      <c r="FA81" s="486"/>
      <c r="FB81" s="486"/>
      <c r="FC81" s="486"/>
      <c r="FD81" s="486"/>
      <c r="FE81" s="486"/>
      <c r="FF81" s="486"/>
      <c r="FG81" s="486"/>
      <c r="FH81" s="486"/>
      <c r="FI81" s="486"/>
      <c r="FJ81" s="486"/>
      <c r="FK81" s="486"/>
      <c r="FL81" s="486"/>
      <c r="FM81" s="486"/>
      <c r="FN81" s="486"/>
      <c r="FO81" s="486"/>
      <c r="FP81" s="486"/>
      <c r="FQ81" s="486"/>
      <c r="FR81" s="486"/>
      <c r="FS81" s="486"/>
      <c r="FT81" s="486"/>
      <c r="FU81" s="486"/>
      <c r="FV81" s="486"/>
      <c r="FW81" s="486"/>
      <c r="FX81" s="486"/>
      <c r="FY81" s="486"/>
      <c r="FZ81" s="486"/>
      <c r="GA81" s="486"/>
      <c r="GB81" s="486"/>
      <c r="GC81" s="486"/>
      <c r="GD81" s="486"/>
      <c r="GE81" s="486"/>
      <c r="GF81" s="486"/>
      <c r="GG81" s="486"/>
      <c r="GH81" s="486"/>
      <c r="GI81" s="486"/>
      <c r="GJ81" s="486"/>
      <c r="GK81" s="486"/>
      <c r="GL81" s="486"/>
      <c r="GM81" s="486"/>
      <c r="GN81" s="486"/>
      <c r="GO81" s="486"/>
      <c r="GP81" s="486"/>
      <c r="GQ81" s="486"/>
      <c r="GR81" s="486"/>
      <c r="GS81" s="486"/>
      <c r="GT81" s="486"/>
      <c r="GU81" s="486"/>
      <c r="GV81" s="486"/>
      <c r="GW81" s="486"/>
      <c r="GX81" s="486"/>
      <c r="GY81" s="486"/>
      <c r="GZ81" s="486"/>
      <c r="HA81" s="486"/>
      <c r="HB81" s="486"/>
      <c r="HC81" s="486"/>
      <c r="HD81" s="486"/>
      <c r="HE81" s="486"/>
      <c r="HF81" s="486"/>
      <c r="HG81" s="486"/>
      <c r="HH81" s="486"/>
      <c r="HI81" s="486"/>
      <c r="HJ81" s="486"/>
      <c r="HK81" s="486"/>
      <c r="HL81" s="486"/>
      <c r="HM81" s="486"/>
      <c r="HN81" s="486"/>
    </row>
    <row r="82" spans="1:222" ht="20.100000000000001" customHeight="1" x14ac:dyDescent="0.25">
      <c r="A82" s="646" t="s">
        <v>357</v>
      </c>
      <c r="B82" s="647"/>
      <c r="C82" s="648"/>
      <c r="D82" s="557"/>
      <c r="E82" s="557"/>
      <c r="F82" s="557"/>
      <c r="G82" s="557"/>
      <c r="H82" s="557"/>
      <c r="I82" s="558"/>
      <c r="EG82" s="486"/>
      <c r="EH82" s="486"/>
      <c r="EI82" s="486"/>
      <c r="EJ82" s="486"/>
      <c r="EK82" s="486"/>
      <c r="EL82" s="486"/>
      <c r="EM82" s="486"/>
      <c r="EN82" s="486"/>
      <c r="EO82" s="486"/>
      <c r="EP82" s="486"/>
      <c r="EQ82" s="486"/>
      <c r="ER82" s="486"/>
      <c r="ES82" s="486"/>
      <c r="ET82" s="486"/>
      <c r="EU82" s="486"/>
      <c r="EV82" s="486"/>
      <c r="EW82" s="486"/>
      <c r="EX82" s="486"/>
      <c r="EY82" s="486"/>
      <c r="EZ82" s="486"/>
      <c r="FA82" s="486"/>
      <c r="FB82" s="486"/>
      <c r="FC82" s="486"/>
      <c r="FD82" s="486"/>
      <c r="FE82" s="486"/>
      <c r="FF82" s="486"/>
      <c r="FG82" s="486"/>
      <c r="FH82" s="486"/>
      <c r="FI82" s="486"/>
      <c r="FJ82" s="486"/>
      <c r="FK82" s="486"/>
      <c r="FL82" s="486"/>
      <c r="FM82" s="486"/>
      <c r="FN82" s="486"/>
      <c r="FO82" s="486"/>
      <c r="FP82" s="486"/>
      <c r="FQ82" s="486"/>
      <c r="FR82" s="486"/>
      <c r="FS82" s="486"/>
      <c r="FT82" s="486"/>
      <c r="FU82" s="486"/>
      <c r="FV82" s="486"/>
      <c r="FW82" s="486"/>
      <c r="FX82" s="486"/>
      <c r="FY82" s="486"/>
      <c r="FZ82" s="486"/>
      <c r="GA82" s="486"/>
      <c r="GB82" s="486"/>
      <c r="GC82" s="486"/>
      <c r="GD82" s="486"/>
      <c r="GE82" s="486"/>
      <c r="GF82" s="486"/>
      <c r="GG82" s="486"/>
      <c r="GH82" s="486"/>
      <c r="GI82" s="486"/>
      <c r="GJ82" s="486"/>
      <c r="GK82" s="486"/>
      <c r="GL82" s="486"/>
      <c r="GM82" s="486"/>
      <c r="GN82" s="486"/>
      <c r="GO82" s="486"/>
      <c r="GP82" s="486"/>
      <c r="GQ82" s="486"/>
      <c r="GR82" s="486"/>
      <c r="GS82" s="486"/>
      <c r="GT82" s="486"/>
      <c r="GU82" s="486"/>
      <c r="GV82" s="486"/>
      <c r="GW82" s="486"/>
      <c r="GX82" s="486"/>
      <c r="GY82" s="486"/>
      <c r="GZ82" s="486"/>
      <c r="HA82" s="486"/>
      <c r="HB82" s="486"/>
      <c r="HC82" s="486"/>
      <c r="HD82" s="486"/>
      <c r="HE82" s="486"/>
      <c r="HF82" s="486"/>
      <c r="HG82" s="486"/>
      <c r="HH82" s="486"/>
      <c r="HI82" s="486"/>
      <c r="HJ82" s="486"/>
      <c r="HK82" s="486"/>
      <c r="HL82" s="486"/>
      <c r="HM82" s="486"/>
      <c r="HN82" s="486"/>
    </row>
    <row r="83" spans="1:222" ht="20.100000000000001" customHeight="1" x14ac:dyDescent="0.25">
      <c r="A83" s="649"/>
      <c r="B83" s="650"/>
      <c r="C83" s="651"/>
      <c r="D83" s="559"/>
      <c r="E83" s="559"/>
      <c r="F83" s="559"/>
      <c r="G83" s="559"/>
      <c r="H83" s="559"/>
      <c r="I83" s="560"/>
      <c r="EG83" s="486"/>
      <c r="EH83" s="486"/>
      <c r="EI83" s="486"/>
      <c r="EJ83" s="486"/>
      <c r="EK83" s="486"/>
      <c r="EL83" s="486"/>
      <c r="EM83" s="486"/>
      <c r="EN83" s="486"/>
      <c r="EO83" s="486"/>
      <c r="EP83" s="486"/>
      <c r="EQ83" s="486"/>
      <c r="ER83" s="486"/>
      <c r="ES83" s="486"/>
      <c r="ET83" s="486"/>
      <c r="EU83" s="486"/>
      <c r="EV83" s="486"/>
      <c r="EW83" s="486"/>
      <c r="EX83" s="486"/>
      <c r="EY83" s="486"/>
      <c r="EZ83" s="486"/>
      <c r="FA83" s="486"/>
      <c r="FB83" s="486"/>
      <c r="FC83" s="486"/>
      <c r="FD83" s="486"/>
      <c r="FE83" s="486"/>
      <c r="FF83" s="486"/>
      <c r="FG83" s="486"/>
      <c r="FH83" s="486"/>
      <c r="FI83" s="486"/>
      <c r="FJ83" s="486"/>
      <c r="FK83" s="486"/>
      <c r="FL83" s="486"/>
      <c r="FM83" s="486"/>
      <c r="FN83" s="486"/>
      <c r="FO83" s="486"/>
      <c r="FP83" s="486"/>
      <c r="FQ83" s="486"/>
      <c r="FR83" s="486"/>
      <c r="FS83" s="486"/>
      <c r="FT83" s="486"/>
      <c r="FU83" s="486"/>
      <c r="FV83" s="486"/>
      <c r="FW83" s="486"/>
      <c r="FX83" s="486"/>
      <c r="FY83" s="486"/>
      <c r="FZ83" s="486"/>
      <c r="GA83" s="486"/>
      <c r="GB83" s="486"/>
      <c r="GC83" s="486"/>
      <c r="GD83" s="486"/>
      <c r="GE83" s="486"/>
      <c r="GF83" s="486"/>
      <c r="GG83" s="486"/>
      <c r="GH83" s="486"/>
      <c r="GI83" s="486"/>
      <c r="GJ83" s="486"/>
      <c r="GK83" s="486"/>
      <c r="GL83" s="486"/>
      <c r="GM83" s="486"/>
      <c r="GN83" s="486"/>
      <c r="GO83" s="486"/>
      <c r="GP83" s="486"/>
      <c r="GQ83" s="486"/>
      <c r="GR83" s="486"/>
      <c r="GS83" s="486"/>
      <c r="GT83" s="486"/>
      <c r="GU83" s="486"/>
      <c r="GV83" s="486"/>
      <c r="GW83" s="486"/>
      <c r="GX83" s="486"/>
      <c r="GY83" s="486"/>
      <c r="GZ83" s="486"/>
      <c r="HA83" s="486"/>
      <c r="HB83" s="486"/>
      <c r="HC83" s="486"/>
      <c r="HD83" s="486"/>
      <c r="HE83" s="486"/>
      <c r="HF83" s="486"/>
      <c r="HG83" s="486"/>
      <c r="HH83" s="486"/>
      <c r="HI83" s="486"/>
      <c r="HJ83" s="486"/>
      <c r="HK83" s="486"/>
      <c r="HL83" s="486"/>
      <c r="HM83" s="486"/>
      <c r="HN83" s="486"/>
    </row>
    <row r="84" spans="1:222" ht="26.1" customHeight="1" x14ac:dyDescent="0.25">
      <c r="A84" s="536" t="s">
        <v>360</v>
      </c>
      <c r="B84" s="536"/>
      <c r="C84" s="537" t="s">
        <v>201</v>
      </c>
      <c r="D84" s="642">
        <f>'Berechnung Grafik_Dynamisch'!Q31</f>
        <v>11.863111079989181</v>
      </c>
      <c r="E84" s="643"/>
      <c r="F84" s="643"/>
      <c r="G84" s="643"/>
      <c r="H84" s="643"/>
      <c r="I84" s="644"/>
      <c r="EG84" s="486"/>
      <c r="EH84" s="486"/>
      <c r="EI84" s="486"/>
      <c r="EJ84" s="486"/>
      <c r="EK84" s="486"/>
      <c r="EL84" s="486"/>
      <c r="EM84" s="486"/>
      <c r="EN84" s="486"/>
      <c r="EO84" s="486"/>
      <c r="EP84" s="486"/>
      <c r="EQ84" s="486"/>
      <c r="ER84" s="486"/>
      <c r="ES84" s="486"/>
      <c r="ET84" s="486"/>
      <c r="EU84" s="486"/>
      <c r="EV84" s="486"/>
      <c r="EW84" s="486"/>
      <c r="EX84" s="486"/>
      <c r="EY84" s="486"/>
      <c r="EZ84" s="486"/>
      <c r="FA84" s="486"/>
      <c r="FB84" s="486"/>
      <c r="FC84" s="486"/>
      <c r="FD84" s="486"/>
      <c r="FE84" s="486"/>
      <c r="FF84" s="486"/>
      <c r="FG84" s="486"/>
      <c r="FH84" s="486"/>
      <c r="FI84" s="486"/>
      <c r="FJ84" s="486"/>
      <c r="FK84" s="486"/>
      <c r="FL84" s="486"/>
      <c r="FM84" s="486"/>
      <c r="FN84" s="486"/>
      <c r="FO84" s="486"/>
      <c r="FP84" s="486"/>
      <c r="FQ84" s="486"/>
      <c r="FR84" s="486"/>
      <c r="FS84" s="486"/>
      <c r="FT84" s="486"/>
      <c r="FU84" s="486"/>
      <c r="FV84" s="486"/>
      <c r="FW84" s="486"/>
      <c r="FX84" s="486"/>
      <c r="FY84" s="486"/>
      <c r="FZ84" s="486"/>
      <c r="GA84" s="486"/>
      <c r="GB84" s="486"/>
      <c r="GC84" s="486"/>
      <c r="GD84" s="486"/>
      <c r="GE84" s="486"/>
      <c r="GF84" s="486"/>
      <c r="GG84" s="486"/>
      <c r="GH84" s="486"/>
      <c r="GI84" s="486"/>
      <c r="GJ84" s="486"/>
      <c r="GK84" s="486"/>
      <c r="GL84" s="486"/>
      <c r="GM84" s="486"/>
      <c r="GN84" s="486"/>
      <c r="GO84" s="486"/>
      <c r="GP84" s="486"/>
      <c r="GQ84" s="486"/>
      <c r="GR84" s="486"/>
      <c r="GS84" s="486"/>
      <c r="GT84" s="486"/>
      <c r="GU84" s="486"/>
      <c r="GV84" s="486"/>
      <c r="GW84" s="486"/>
      <c r="GX84" s="486"/>
      <c r="GY84" s="486"/>
      <c r="GZ84" s="486"/>
      <c r="HA84" s="486"/>
      <c r="HB84" s="486"/>
      <c r="HC84" s="486"/>
      <c r="HD84" s="486"/>
      <c r="HE84" s="486"/>
      <c r="HF84" s="486"/>
      <c r="HG84" s="486"/>
      <c r="HH84" s="486"/>
      <c r="HI84" s="486"/>
      <c r="HJ84" s="486"/>
      <c r="HK84" s="486"/>
      <c r="HL84" s="486"/>
      <c r="HM84" s="486"/>
      <c r="HN84" s="486"/>
    </row>
    <row r="85" spans="1:222" s="364" customFormat="1" ht="39.950000000000003" customHeight="1" x14ac:dyDescent="0.25">
      <c r="A85" s="550"/>
      <c r="B85" s="550"/>
      <c r="C85" s="550"/>
      <c r="D85" s="550"/>
      <c r="E85" s="550"/>
      <c r="F85" s="550"/>
      <c r="G85" s="550"/>
      <c r="H85" s="550"/>
      <c r="I85" s="550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6"/>
      <c r="AL85" s="486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486"/>
      <c r="BG85" s="486"/>
      <c r="BH85" s="486"/>
      <c r="BI85" s="486"/>
      <c r="BJ85" s="486"/>
      <c r="BK85" s="486"/>
      <c r="BL85" s="486"/>
      <c r="BM85" s="486"/>
      <c r="BN85" s="486"/>
      <c r="BO85" s="486"/>
      <c r="BP85" s="486"/>
      <c r="BQ85" s="486"/>
      <c r="BR85" s="486"/>
      <c r="BS85" s="486"/>
      <c r="BT85" s="486"/>
      <c r="BU85" s="486"/>
      <c r="BV85" s="486"/>
      <c r="BW85" s="486"/>
      <c r="BX85" s="486"/>
      <c r="BY85" s="486"/>
      <c r="BZ85" s="486"/>
      <c r="CA85" s="486"/>
      <c r="CB85" s="486"/>
      <c r="CC85" s="486"/>
      <c r="CD85" s="486"/>
      <c r="CE85" s="486"/>
      <c r="CF85" s="486"/>
      <c r="CG85" s="486"/>
      <c r="CH85" s="486"/>
      <c r="CI85" s="486"/>
      <c r="CJ85" s="486"/>
      <c r="CK85" s="486"/>
      <c r="CL85" s="486"/>
      <c r="CM85" s="486"/>
      <c r="CN85" s="486"/>
      <c r="CO85" s="486"/>
      <c r="CP85" s="486"/>
      <c r="CQ85" s="486"/>
      <c r="CR85" s="486"/>
      <c r="CS85" s="486"/>
      <c r="CT85" s="486"/>
      <c r="CU85" s="486"/>
      <c r="CV85" s="486"/>
      <c r="CW85" s="486"/>
      <c r="CX85" s="486"/>
      <c r="CY85" s="486"/>
      <c r="CZ85" s="486"/>
      <c r="DA85" s="486"/>
      <c r="DB85" s="486"/>
      <c r="DC85" s="486"/>
      <c r="DD85" s="486"/>
      <c r="DE85" s="486"/>
      <c r="DF85" s="486"/>
      <c r="DG85" s="486"/>
      <c r="DH85" s="486"/>
      <c r="DI85" s="486"/>
      <c r="DJ85" s="486"/>
      <c r="DK85" s="486"/>
      <c r="DL85" s="486"/>
      <c r="DM85" s="486"/>
      <c r="DN85" s="486"/>
      <c r="DO85" s="486"/>
      <c r="DP85" s="486"/>
      <c r="DQ85" s="486"/>
      <c r="DR85" s="486"/>
      <c r="DS85" s="486"/>
      <c r="DT85" s="486"/>
      <c r="DU85" s="486"/>
      <c r="DV85" s="486"/>
      <c r="DW85" s="486"/>
      <c r="DX85" s="486"/>
      <c r="DY85" s="486"/>
      <c r="DZ85" s="486"/>
      <c r="EA85" s="486"/>
      <c r="EB85" s="486"/>
      <c r="EC85" s="486"/>
      <c r="ED85" s="486"/>
      <c r="EE85" s="486"/>
      <c r="EF85" s="486"/>
      <c r="EG85" s="486"/>
      <c r="EH85" s="486"/>
      <c r="EI85" s="486"/>
      <c r="EJ85" s="486"/>
      <c r="EK85" s="486"/>
      <c r="EL85" s="486"/>
      <c r="EM85" s="486"/>
      <c r="EN85" s="486"/>
      <c r="EO85" s="486"/>
      <c r="EP85" s="486"/>
      <c r="EQ85" s="486"/>
      <c r="ER85" s="486"/>
      <c r="ES85" s="486"/>
      <c r="ET85" s="486"/>
      <c r="EU85" s="486"/>
      <c r="EV85" s="486"/>
      <c r="EW85" s="486"/>
      <c r="EX85" s="486"/>
      <c r="EY85" s="486"/>
      <c r="EZ85" s="486"/>
      <c r="FA85" s="486"/>
      <c r="FB85" s="486"/>
      <c r="FC85" s="486"/>
      <c r="FD85" s="486"/>
      <c r="FE85" s="486"/>
      <c r="FF85" s="486"/>
      <c r="FG85" s="486"/>
      <c r="FH85" s="486"/>
      <c r="FI85" s="486"/>
      <c r="FJ85" s="486"/>
      <c r="FK85" s="486"/>
      <c r="FL85" s="486"/>
      <c r="FM85" s="486"/>
      <c r="FN85" s="486"/>
      <c r="FO85" s="486"/>
      <c r="FP85" s="486"/>
      <c r="FQ85" s="486"/>
      <c r="FR85" s="486"/>
      <c r="FS85" s="486"/>
      <c r="FT85" s="486"/>
      <c r="FU85" s="486"/>
      <c r="FV85" s="486"/>
      <c r="FW85" s="486"/>
      <c r="FX85" s="486"/>
      <c r="FY85" s="486"/>
      <c r="FZ85" s="486"/>
      <c r="GA85" s="486"/>
      <c r="GB85" s="486"/>
      <c r="GC85" s="486"/>
      <c r="GD85" s="486"/>
      <c r="GE85" s="486"/>
      <c r="GF85" s="486"/>
      <c r="GG85" s="486"/>
      <c r="GH85" s="486"/>
      <c r="GI85" s="486"/>
      <c r="GJ85" s="486"/>
      <c r="GK85" s="486"/>
      <c r="GL85" s="486"/>
      <c r="GM85" s="486"/>
      <c r="GN85" s="486"/>
      <c r="GO85" s="486"/>
      <c r="GP85" s="486"/>
      <c r="GQ85" s="486"/>
      <c r="GR85" s="486"/>
      <c r="GS85" s="486"/>
      <c r="GT85" s="486"/>
      <c r="GU85" s="486"/>
      <c r="GV85" s="486"/>
      <c r="GW85" s="486"/>
      <c r="GX85" s="486"/>
      <c r="GY85" s="486"/>
      <c r="GZ85" s="486"/>
      <c r="HA85" s="486"/>
      <c r="HB85" s="486"/>
      <c r="HC85" s="486"/>
      <c r="HD85" s="486"/>
      <c r="HE85" s="486"/>
      <c r="HF85" s="486"/>
      <c r="HG85" s="486"/>
      <c r="HH85" s="486"/>
      <c r="HI85" s="486"/>
      <c r="HJ85" s="486"/>
      <c r="HK85" s="486"/>
      <c r="HL85" s="486"/>
      <c r="HM85" s="486"/>
      <c r="HN85" s="486"/>
    </row>
    <row r="86" spans="1:222" s="302" customFormat="1" ht="20.100000000000001" customHeight="1" x14ac:dyDescent="0.25">
      <c r="A86" s="551" t="s">
        <v>263</v>
      </c>
      <c r="B86" s="652"/>
      <c r="C86" s="652"/>
      <c r="D86" s="551"/>
      <c r="E86" s="552"/>
      <c r="F86" s="552"/>
      <c r="G86" s="552"/>
      <c r="H86" s="552"/>
      <c r="I86" s="553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86"/>
      <c r="BE86" s="486"/>
      <c r="BF86" s="486"/>
      <c r="BG86" s="486"/>
      <c r="BH86" s="486"/>
      <c r="BI86" s="486"/>
      <c r="BJ86" s="486"/>
      <c r="BK86" s="486"/>
      <c r="BL86" s="486"/>
      <c r="BM86" s="486"/>
      <c r="BN86" s="486"/>
      <c r="BO86" s="486"/>
      <c r="BP86" s="486"/>
      <c r="BQ86" s="486"/>
      <c r="BR86" s="486"/>
      <c r="BS86" s="486"/>
      <c r="BT86" s="486"/>
      <c r="BU86" s="486"/>
      <c r="BV86" s="486"/>
      <c r="BW86" s="486"/>
      <c r="BX86" s="486"/>
      <c r="BY86" s="486"/>
      <c r="BZ86" s="486"/>
      <c r="CA86" s="486"/>
      <c r="CB86" s="486"/>
      <c r="CC86" s="486"/>
      <c r="CD86" s="486"/>
      <c r="CE86" s="486"/>
      <c r="CF86" s="486"/>
      <c r="CG86" s="486"/>
      <c r="CH86" s="486"/>
      <c r="CI86" s="486"/>
      <c r="CJ86" s="486"/>
      <c r="CK86" s="486"/>
      <c r="CL86" s="486"/>
      <c r="CM86" s="486"/>
      <c r="CN86" s="486"/>
      <c r="CO86" s="486"/>
      <c r="CP86" s="486"/>
      <c r="CQ86" s="486"/>
      <c r="CR86" s="486"/>
      <c r="CS86" s="486"/>
      <c r="CT86" s="486"/>
      <c r="CU86" s="486"/>
      <c r="CV86" s="486"/>
      <c r="CW86" s="486"/>
      <c r="CX86" s="486"/>
      <c r="CY86" s="486"/>
      <c r="CZ86" s="486"/>
      <c r="DA86" s="486"/>
      <c r="DB86" s="486"/>
      <c r="DC86" s="486"/>
      <c r="DD86" s="486"/>
      <c r="DE86" s="486"/>
      <c r="DF86" s="486"/>
      <c r="DG86" s="486"/>
      <c r="DH86" s="486"/>
      <c r="DI86" s="486"/>
      <c r="DJ86" s="486"/>
      <c r="DK86" s="486"/>
      <c r="DL86" s="486"/>
      <c r="DM86" s="486"/>
      <c r="DN86" s="486"/>
      <c r="DO86" s="486"/>
      <c r="DP86" s="486"/>
      <c r="DQ86" s="486"/>
      <c r="DR86" s="486"/>
      <c r="DS86" s="486"/>
      <c r="DT86" s="486"/>
      <c r="DU86" s="486"/>
      <c r="DV86" s="486"/>
      <c r="DW86" s="486"/>
      <c r="DX86" s="486"/>
      <c r="DY86" s="486"/>
      <c r="DZ86" s="486"/>
      <c r="EA86" s="486"/>
      <c r="EB86" s="486"/>
      <c r="EC86" s="486"/>
      <c r="ED86" s="486"/>
      <c r="EE86" s="486"/>
      <c r="EF86" s="486"/>
      <c r="EG86" s="486"/>
      <c r="EH86" s="486"/>
      <c r="EI86" s="486"/>
      <c r="EJ86" s="486"/>
      <c r="EK86" s="486"/>
      <c r="EL86" s="486"/>
      <c r="EM86" s="486"/>
      <c r="EN86" s="486"/>
      <c r="EO86" s="486"/>
      <c r="EP86" s="486"/>
      <c r="EQ86" s="486"/>
      <c r="ER86" s="486"/>
      <c r="ES86" s="486"/>
      <c r="ET86" s="486"/>
      <c r="EU86" s="486"/>
      <c r="EV86" s="486"/>
      <c r="EW86" s="486"/>
      <c r="EX86" s="486"/>
      <c r="EY86" s="486"/>
      <c r="EZ86" s="486"/>
      <c r="FA86" s="486"/>
      <c r="FB86" s="486"/>
      <c r="FC86" s="486"/>
      <c r="FD86" s="486"/>
      <c r="FE86" s="486"/>
      <c r="FF86" s="486"/>
      <c r="FG86" s="486"/>
      <c r="FH86" s="486"/>
      <c r="FI86" s="486"/>
      <c r="FJ86" s="486"/>
      <c r="FK86" s="486"/>
      <c r="FL86" s="486"/>
      <c r="FM86" s="486"/>
      <c r="FN86" s="486"/>
      <c r="FO86" s="486"/>
      <c r="FP86" s="486"/>
      <c r="FQ86" s="486"/>
      <c r="FR86" s="486"/>
      <c r="FS86" s="486"/>
      <c r="FT86" s="486"/>
      <c r="FU86" s="486"/>
      <c r="FV86" s="486"/>
      <c r="FW86" s="486"/>
      <c r="FX86" s="486"/>
      <c r="FY86" s="486"/>
      <c r="FZ86" s="486"/>
      <c r="GA86" s="486"/>
      <c r="GB86" s="486"/>
      <c r="GC86" s="486"/>
      <c r="GD86" s="486"/>
      <c r="GE86" s="486"/>
      <c r="GF86" s="486"/>
      <c r="GG86" s="486"/>
      <c r="GH86" s="486"/>
      <c r="GI86" s="486"/>
      <c r="GJ86" s="486"/>
      <c r="GK86" s="486"/>
      <c r="GL86" s="486"/>
      <c r="GM86" s="486"/>
      <c r="GN86" s="486"/>
      <c r="GO86" s="486"/>
      <c r="GP86" s="486"/>
      <c r="GQ86" s="486"/>
      <c r="GR86" s="486"/>
      <c r="GS86" s="486"/>
      <c r="GT86" s="486"/>
      <c r="GU86" s="486"/>
      <c r="GV86" s="486"/>
      <c r="GW86" s="486"/>
      <c r="GX86" s="486"/>
      <c r="GY86" s="486"/>
      <c r="GZ86" s="486"/>
      <c r="HA86" s="486"/>
      <c r="HB86" s="486"/>
      <c r="HC86" s="486"/>
      <c r="HD86" s="486"/>
      <c r="HE86" s="486"/>
      <c r="HF86" s="486"/>
      <c r="HG86" s="486"/>
      <c r="HH86" s="486"/>
      <c r="HI86" s="486"/>
      <c r="HJ86" s="486"/>
      <c r="HK86" s="486"/>
      <c r="HL86" s="486"/>
      <c r="HM86" s="486"/>
      <c r="HN86" s="486"/>
    </row>
    <row r="87" spans="1:222" s="302" customFormat="1" ht="20.100000000000001" customHeight="1" x14ac:dyDescent="0.25">
      <c r="A87" s="653"/>
      <c r="B87" s="654"/>
      <c r="C87" s="654"/>
      <c r="D87" s="554"/>
      <c r="E87" s="555"/>
      <c r="F87" s="555"/>
      <c r="G87" s="555"/>
      <c r="H87" s="555"/>
      <c r="I87" s="55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486"/>
      <c r="BP87" s="486"/>
      <c r="BQ87" s="486"/>
      <c r="BR87" s="486"/>
      <c r="BS87" s="486"/>
      <c r="BT87" s="486"/>
      <c r="BU87" s="486"/>
      <c r="BV87" s="486"/>
      <c r="BW87" s="486"/>
      <c r="BX87" s="486"/>
      <c r="BY87" s="486"/>
      <c r="BZ87" s="486"/>
      <c r="CA87" s="486"/>
      <c r="CB87" s="486"/>
      <c r="CC87" s="486"/>
      <c r="CD87" s="486"/>
      <c r="CE87" s="486"/>
      <c r="CF87" s="486"/>
      <c r="CG87" s="486"/>
      <c r="CH87" s="486"/>
      <c r="CI87" s="486"/>
      <c r="CJ87" s="486"/>
      <c r="CK87" s="486"/>
      <c r="CL87" s="486"/>
      <c r="CM87" s="486"/>
      <c r="CN87" s="486"/>
      <c r="CO87" s="486"/>
      <c r="CP87" s="486"/>
      <c r="CQ87" s="486"/>
      <c r="CR87" s="486"/>
      <c r="CS87" s="486"/>
      <c r="CT87" s="486"/>
      <c r="CU87" s="486"/>
      <c r="CV87" s="486"/>
      <c r="CW87" s="486"/>
      <c r="CX87" s="486"/>
      <c r="CY87" s="486"/>
      <c r="CZ87" s="486"/>
      <c r="DA87" s="486"/>
      <c r="DB87" s="486"/>
      <c r="DC87" s="486"/>
      <c r="DD87" s="486"/>
      <c r="DE87" s="486"/>
      <c r="DF87" s="486"/>
      <c r="DG87" s="486"/>
      <c r="DH87" s="486"/>
      <c r="DI87" s="486"/>
      <c r="DJ87" s="486"/>
      <c r="DK87" s="486"/>
      <c r="DL87" s="486"/>
      <c r="DM87" s="486"/>
      <c r="DN87" s="486"/>
      <c r="DO87" s="486"/>
      <c r="DP87" s="486"/>
      <c r="DQ87" s="486"/>
      <c r="DR87" s="486"/>
      <c r="DS87" s="486"/>
      <c r="DT87" s="486"/>
      <c r="DU87" s="486"/>
      <c r="DV87" s="486"/>
      <c r="DW87" s="486"/>
      <c r="DX87" s="486"/>
      <c r="DY87" s="486"/>
      <c r="DZ87" s="486"/>
      <c r="EA87" s="486"/>
      <c r="EB87" s="486"/>
      <c r="EC87" s="486"/>
      <c r="ED87" s="486"/>
      <c r="EE87" s="486"/>
      <c r="EF87" s="486"/>
      <c r="EG87" s="486"/>
      <c r="EH87" s="486"/>
      <c r="EI87" s="486"/>
      <c r="EJ87" s="486"/>
      <c r="EK87" s="486"/>
      <c r="EL87" s="486"/>
      <c r="EM87" s="486"/>
      <c r="EN87" s="486"/>
      <c r="EO87" s="486"/>
      <c r="EP87" s="486"/>
      <c r="EQ87" s="486"/>
      <c r="ER87" s="486"/>
      <c r="ES87" s="486"/>
      <c r="ET87" s="486"/>
      <c r="EU87" s="486"/>
      <c r="EV87" s="486"/>
      <c r="EW87" s="486"/>
      <c r="EX87" s="486"/>
      <c r="EY87" s="486"/>
      <c r="EZ87" s="486"/>
      <c r="FA87" s="486"/>
      <c r="FB87" s="486"/>
      <c r="FC87" s="486"/>
      <c r="FD87" s="486"/>
      <c r="FE87" s="486"/>
      <c r="FF87" s="486"/>
      <c r="FG87" s="486"/>
      <c r="FH87" s="486"/>
      <c r="FI87" s="486"/>
      <c r="FJ87" s="486"/>
      <c r="FK87" s="486"/>
      <c r="FL87" s="486"/>
      <c r="FM87" s="486"/>
      <c r="FN87" s="486"/>
      <c r="FO87" s="486"/>
      <c r="FP87" s="486"/>
      <c r="FQ87" s="486"/>
      <c r="FR87" s="486"/>
      <c r="FS87" s="486"/>
      <c r="FT87" s="486"/>
      <c r="FU87" s="486"/>
      <c r="FV87" s="486"/>
      <c r="FW87" s="486"/>
      <c r="FX87" s="486"/>
      <c r="FY87" s="486"/>
      <c r="FZ87" s="486"/>
      <c r="GA87" s="486"/>
      <c r="GB87" s="486"/>
      <c r="GC87" s="486"/>
      <c r="GD87" s="486"/>
      <c r="GE87" s="486"/>
      <c r="GF87" s="486"/>
      <c r="GG87" s="486"/>
      <c r="GH87" s="486"/>
      <c r="GI87" s="486"/>
      <c r="GJ87" s="486"/>
      <c r="GK87" s="486"/>
      <c r="GL87" s="486"/>
      <c r="GM87" s="486"/>
      <c r="GN87" s="486"/>
      <c r="GO87" s="486"/>
      <c r="GP87" s="486"/>
      <c r="GQ87" s="486"/>
      <c r="GR87" s="486"/>
      <c r="GS87" s="486"/>
      <c r="GT87" s="486"/>
      <c r="GU87" s="486"/>
      <c r="GV87" s="486"/>
      <c r="GW87" s="486"/>
      <c r="GX87" s="486"/>
      <c r="GY87" s="486"/>
      <c r="GZ87" s="486"/>
      <c r="HA87" s="486"/>
      <c r="HB87" s="486"/>
      <c r="HC87" s="486"/>
      <c r="HD87" s="486"/>
      <c r="HE87" s="486"/>
      <c r="HF87" s="486"/>
      <c r="HG87" s="486"/>
      <c r="HH87" s="486"/>
      <c r="HI87" s="486"/>
      <c r="HJ87" s="486"/>
      <c r="HK87" s="486"/>
      <c r="HL87" s="486"/>
      <c r="HM87" s="486"/>
      <c r="HN87" s="486"/>
    </row>
    <row r="88" spans="1:222" s="302" customFormat="1" ht="26.1" customHeight="1" x14ac:dyDescent="0.25">
      <c r="A88" s="598" t="s">
        <v>306</v>
      </c>
      <c r="B88" s="482" t="s">
        <v>346</v>
      </c>
      <c r="C88" s="399" t="s">
        <v>6</v>
      </c>
      <c r="D88" s="418"/>
      <c r="E88" s="464"/>
      <c r="F88" s="426" t="s">
        <v>108</v>
      </c>
      <c r="G88" s="424"/>
      <c r="H88" s="424" t="s">
        <v>349</v>
      </c>
      <c r="I88" s="476">
        <f>Bemessung!F58</f>
        <v>10.90936714395238</v>
      </c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486"/>
      <c r="AN88" s="486"/>
      <c r="AO88" s="486"/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486"/>
      <c r="BL88" s="486"/>
      <c r="BM88" s="486"/>
      <c r="BN88" s="486"/>
      <c r="BO88" s="486"/>
      <c r="BP88" s="486"/>
      <c r="BQ88" s="486"/>
      <c r="BR88" s="486"/>
      <c r="BS88" s="486"/>
      <c r="BT88" s="486"/>
      <c r="BU88" s="486"/>
      <c r="BV88" s="486"/>
      <c r="BW88" s="486"/>
      <c r="BX88" s="486"/>
      <c r="BY88" s="486"/>
      <c r="BZ88" s="486"/>
      <c r="CA88" s="486"/>
      <c r="CB88" s="486"/>
      <c r="CC88" s="486"/>
      <c r="CD88" s="486"/>
      <c r="CE88" s="486"/>
      <c r="CF88" s="486"/>
      <c r="CG88" s="486"/>
      <c r="CH88" s="486"/>
      <c r="CI88" s="486"/>
      <c r="CJ88" s="486"/>
      <c r="CK88" s="486"/>
      <c r="CL88" s="486"/>
      <c r="CM88" s="486"/>
      <c r="CN88" s="486"/>
      <c r="CO88" s="486"/>
      <c r="CP88" s="486"/>
      <c r="CQ88" s="486"/>
      <c r="CR88" s="486"/>
      <c r="CS88" s="486"/>
      <c r="CT88" s="486"/>
      <c r="CU88" s="486"/>
      <c r="CV88" s="486"/>
      <c r="CW88" s="486"/>
      <c r="CX88" s="486"/>
      <c r="CY88" s="486"/>
      <c r="CZ88" s="486"/>
      <c r="DA88" s="486"/>
      <c r="DB88" s="486"/>
      <c r="DC88" s="486"/>
      <c r="DD88" s="486"/>
      <c r="DE88" s="486"/>
      <c r="DF88" s="486"/>
      <c r="DG88" s="486"/>
      <c r="DH88" s="486"/>
      <c r="DI88" s="486"/>
      <c r="DJ88" s="486"/>
      <c r="DK88" s="486"/>
      <c r="DL88" s="486"/>
      <c r="DM88" s="486"/>
      <c r="DN88" s="486"/>
      <c r="DO88" s="486"/>
      <c r="DP88" s="486"/>
      <c r="DQ88" s="486"/>
      <c r="DR88" s="486"/>
      <c r="DS88" s="486"/>
      <c r="DT88" s="486"/>
      <c r="DU88" s="486"/>
      <c r="DV88" s="486"/>
      <c r="DW88" s="486"/>
      <c r="DX88" s="486"/>
      <c r="DY88" s="486"/>
      <c r="DZ88" s="486"/>
      <c r="EA88" s="486"/>
      <c r="EB88" s="486"/>
      <c r="EC88" s="486"/>
      <c r="ED88" s="486"/>
      <c r="EE88" s="486"/>
      <c r="EF88" s="486"/>
      <c r="EG88" s="486"/>
      <c r="EH88" s="486"/>
      <c r="EI88" s="486"/>
      <c r="EJ88" s="486"/>
      <c r="EK88" s="486"/>
      <c r="EL88" s="486"/>
      <c r="EM88" s="486"/>
      <c r="EN88" s="486"/>
      <c r="EO88" s="486"/>
      <c r="EP88" s="486"/>
      <c r="EQ88" s="486"/>
      <c r="ER88" s="486"/>
      <c r="ES88" s="486"/>
      <c r="ET88" s="486"/>
      <c r="EU88" s="486"/>
      <c r="EV88" s="486"/>
      <c r="EW88" s="486"/>
      <c r="EX88" s="486"/>
      <c r="EY88" s="486"/>
      <c r="EZ88" s="486"/>
      <c r="FA88" s="486"/>
      <c r="FB88" s="486"/>
      <c r="FC88" s="486"/>
      <c r="FD88" s="486"/>
      <c r="FE88" s="486"/>
      <c r="FF88" s="486"/>
      <c r="FG88" s="486"/>
      <c r="FH88" s="486"/>
      <c r="FI88" s="486"/>
      <c r="FJ88" s="486"/>
      <c r="FK88" s="486"/>
      <c r="FL88" s="486"/>
      <c r="FM88" s="486"/>
      <c r="FN88" s="486"/>
      <c r="FO88" s="486"/>
      <c r="FP88" s="486"/>
      <c r="FQ88" s="486"/>
      <c r="FR88" s="486"/>
      <c r="FS88" s="486"/>
      <c r="FT88" s="486"/>
      <c r="FU88" s="486"/>
      <c r="FV88" s="486"/>
      <c r="FW88" s="486"/>
      <c r="FX88" s="486"/>
      <c r="FY88" s="486"/>
      <c r="FZ88" s="486"/>
      <c r="GA88" s="486"/>
      <c r="GB88" s="486"/>
      <c r="GC88" s="486"/>
      <c r="GD88" s="486"/>
      <c r="GE88" s="486"/>
      <c r="GF88" s="486"/>
      <c r="GG88" s="486"/>
      <c r="GH88" s="486"/>
      <c r="GI88" s="486"/>
      <c r="GJ88" s="486"/>
      <c r="GK88" s="486"/>
      <c r="GL88" s="486"/>
      <c r="GM88" s="486"/>
      <c r="GN88" s="486"/>
      <c r="GO88" s="486"/>
      <c r="GP88" s="486"/>
      <c r="GQ88" s="486"/>
      <c r="GR88" s="486"/>
      <c r="GS88" s="486"/>
      <c r="GT88" s="486"/>
      <c r="GU88" s="486"/>
      <c r="GV88" s="486"/>
      <c r="GW88" s="486"/>
      <c r="GX88" s="486"/>
      <c r="GY88" s="486"/>
      <c r="GZ88" s="486"/>
      <c r="HA88" s="486"/>
      <c r="HB88" s="486"/>
      <c r="HC88" s="486"/>
      <c r="HD88" s="486"/>
      <c r="HE88" s="486"/>
      <c r="HF88" s="486"/>
      <c r="HG88" s="486"/>
      <c r="HH88" s="486"/>
      <c r="HI88" s="486"/>
      <c r="HJ88" s="486"/>
      <c r="HK88" s="486"/>
      <c r="HL88" s="486"/>
      <c r="HM88" s="486"/>
      <c r="HN88" s="486"/>
    </row>
    <row r="89" spans="1:222" s="302" customFormat="1" ht="26.1" customHeight="1" x14ac:dyDescent="0.25">
      <c r="A89" s="645"/>
      <c r="B89" s="398" t="s">
        <v>100</v>
      </c>
      <c r="C89" s="399" t="s">
        <v>108</v>
      </c>
      <c r="D89" s="462"/>
      <c r="E89" s="424" t="s">
        <v>352</v>
      </c>
      <c r="F89" s="477">
        <f>Bemessung!K6</f>
        <v>9.166666666666666E-2</v>
      </c>
      <c r="G89" s="478"/>
      <c r="H89" s="424" t="s">
        <v>352</v>
      </c>
      <c r="I89" s="477">
        <f>Bemessung!K36</f>
        <v>0.10166691988195635</v>
      </c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486"/>
      <c r="AN89" s="486"/>
      <c r="AO89" s="486"/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486"/>
      <c r="BL89" s="486"/>
      <c r="BM89" s="486"/>
      <c r="BN89" s="486"/>
      <c r="BO89" s="486"/>
      <c r="BP89" s="486"/>
      <c r="BQ89" s="486"/>
      <c r="BR89" s="486"/>
      <c r="BS89" s="486"/>
      <c r="BT89" s="486"/>
      <c r="BU89" s="486"/>
      <c r="BV89" s="486"/>
      <c r="BW89" s="486"/>
      <c r="BX89" s="486"/>
      <c r="BY89" s="486"/>
      <c r="BZ89" s="486"/>
      <c r="CA89" s="486"/>
      <c r="CB89" s="486"/>
      <c r="CC89" s="486"/>
      <c r="CD89" s="486"/>
      <c r="CE89" s="486"/>
      <c r="CF89" s="486"/>
      <c r="CG89" s="486"/>
      <c r="CH89" s="486"/>
      <c r="CI89" s="486"/>
      <c r="CJ89" s="486"/>
      <c r="CK89" s="486"/>
      <c r="CL89" s="486"/>
      <c r="CM89" s="486"/>
      <c r="CN89" s="486"/>
      <c r="CO89" s="486"/>
      <c r="CP89" s="486"/>
      <c r="CQ89" s="486"/>
      <c r="CR89" s="486"/>
      <c r="CS89" s="486"/>
      <c r="CT89" s="486"/>
      <c r="CU89" s="486"/>
      <c r="CV89" s="486"/>
      <c r="CW89" s="486"/>
      <c r="CX89" s="486"/>
      <c r="CY89" s="486"/>
      <c r="CZ89" s="486"/>
      <c r="DA89" s="486"/>
      <c r="DB89" s="486"/>
      <c r="DC89" s="486"/>
      <c r="DD89" s="486"/>
      <c r="DE89" s="486"/>
      <c r="DF89" s="486"/>
      <c r="DG89" s="486"/>
      <c r="DH89" s="486"/>
      <c r="DI89" s="486"/>
      <c r="DJ89" s="486"/>
      <c r="DK89" s="486"/>
      <c r="DL89" s="486"/>
      <c r="DM89" s="486"/>
      <c r="DN89" s="486"/>
      <c r="DO89" s="486"/>
      <c r="DP89" s="486"/>
      <c r="DQ89" s="486"/>
      <c r="DR89" s="486"/>
      <c r="DS89" s="486"/>
      <c r="DT89" s="486"/>
      <c r="DU89" s="486"/>
      <c r="DV89" s="486"/>
      <c r="DW89" s="486"/>
      <c r="DX89" s="486"/>
      <c r="DY89" s="486"/>
      <c r="DZ89" s="486"/>
      <c r="EA89" s="486"/>
      <c r="EB89" s="486"/>
      <c r="EC89" s="486"/>
      <c r="ED89" s="486"/>
      <c r="EE89" s="486"/>
      <c r="EF89" s="486"/>
      <c r="EG89" s="486"/>
      <c r="EH89" s="486"/>
      <c r="EI89" s="486"/>
      <c r="EJ89" s="486"/>
      <c r="EK89" s="486"/>
      <c r="EL89" s="486"/>
      <c r="EM89" s="486"/>
      <c r="EN89" s="486"/>
      <c r="EO89" s="486"/>
      <c r="EP89" s="486"/>
      <c r="EQ89" s="486"/>
      <c r="ER89" s="486"/>
      <c r="ES89" s="486"/>
      <c r="ET89" s="486"/>
      <c r="EU89" s="486"/>
      <c r="EV89" s="486"/>
      <c r="EW89" s="486"/>
      <c r="EX89" s="486"/>
      <c r="EY89" s="486"/>
      <c r="EZ89" s="486"/>
      <c r="FA89" s="486"/>
      <c r="FB89" s="486"/>
      <c r="FC89" s="486"/>
      <c r="FD89" s="486"/>
      <c r="FE89" s="486"/>
      <c r="FF89" s="486"/>
      <c r="FG89" s="486"/>
      <c r="FH89" s="486"/>
      <c r="FI89" s="486"/>
      <c r="FJ89" s="486"/>
      <c r="FK89" s="486"/>
      <c r="FL89" s="486"/>
      <c r="FM89" s="486"/>
      <c r="FN89" s="486"/>
      <c r="FO89" s="486"/>
      <c r="FP89" s="486"/>
      <c r="FQ89" s="486"/>
      <c r="FR89" s="486"/>
      <c r="FS89" s="486"/>
      <c r="FT89" s="486"/>
      <c r="FU89" s="486"/>
      <c r="FV89" s="486"/>
      <c r="FW89" s="486"/>
      <c r="FX89" s="486"/>
      <c r="FY89" s="486"/>
      <c r="FZ89" s="486"/>
      <c r="GA89" s="486"/>
      <c r="GB89" s="486"/>
      <c r="GC89" s="486"/>
      <c r="GD89" s="486"/>
      <c r="GE89" s="486"/>
      <c r="GF89" s="486"/>
      <c r="GG89" s="486"/>
      <c r="GH89" s="486"/>
      <c r="GI89" s="486"/>
      <c r="GJ89" s="486"/>
      <c r="GK89" s="486"/>
      <c r="GL89" s="486"/>
      <c r="GM89" s="486"/>
      <c r="GN89" s="486"/>
      <c r="GO89" s="486"/>
      <c r="GP89" s="486"/>
      <c r="GQ89" s="486"/>
      <c r="GR89" s="486"/>
      <c r="GS89" s="486"/>
      <c r="GT89" s="486"/>
      <c r="GU89" s="486"/>
      <c r="GV89" s="486"/>
      <c r="GW89" s="486"/>
      <c r="GX89" s="486"/>
      <c r="GY89" s="486"/>
      <c r="GZ89" s="486"/>
      <c r="HA89" s="486"/>
      <c r="HB89" s="486"/>
      <c r="HC89" s="486"/>
      <c r="HD89" s="486"/>
      <c r="HE89" s="486"/>
      <c r="HF89" s="486"/>
      <c r="HG89" s="486"/>
      <c r="HH89" s="486"/>
      <c r="HI89" s="486"/>
      <c r="HJ89" s="486"/>
      <c r="HK89" s="486"/>
      <c r="HL89" s="486"/>
      <c r="HM89" s="486"/>
      <c r="HN89" s="486"/>
    </row>
    <row r="90" spans="1:222" s="302" customFormat="1" ht="26.1" customHeight="1" x14ac:dyDescent="0.25">
      <c r="A90" s="574"/>
      <c r="B90" s="398" t="s">
        <v>105</v>
      </c>
      <c r="C90" s="399" t="s">
        <v>55</v>
      </c>
      <c r="D90" s="462"/>
      <c r="E90" s="424" t="s">
        <v>347</v>
      </c>
      <c r="F90" s="412">
        <f>Bemessung!AE26</f>
        <v>17.660106029995255</v>
      </c>
      <c r="G90" s="411"/>
      <c r="H90" s="481" t="s">
        <v>348</v>
      </c>
      <c r="I90" s="412">
        <f>Bemessung!AE56</f>
        <v>16.367361117706057</v>
      </c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486"/>
      <c r="AN90" s="486"/>
      <c r="AO90" s="486"/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486"/>
      <c r="BL90" s="486"/>
      <c r="BM90" s="486"/>
      <c r="BN90" s="486"/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486"/>
      <c r="CA90" s="486"/>
      <c r="CB90" s="486"/>
      <c r="CC90" s="486"/>
      <c r="CD90" s="486"/>
      <c r="CE90" s="486"/>
      <c r="CF90" s="486"/>
      <c r="CG90" s="486"/>
      <c r="CH90" s="486"/>
      <c r="CI90" s="486"/>
      <c r="CJ90" s="486"/>
      <c r="CK90" s="486"/>
      <c r="CL90" s="486"/>
      <c r="CM90" s="486"/>
      <c r="CN90" s="486"/>
      <c r="CO90" s="486"/>
      <c r="CP90" s="486"/>
      <c r="CQ90" s="486"/>
      <c r="CR90" s="486"/>
      <c r="CS90" s="486"/>
      <c r="CT90" s="486"/>
      <c r="CU90" s="486"/>
      <c r="CV90" s="486"/>
      <c r="CW90" s="486"/>
      <c r="CX90" s="486"/>
      <c r="CY90" s="486"/>
      <c r="CZ90" s="486"/>
      <c r="DA90" s="486"/>
      <c r="DB90" s="486"/>
      <c r="DC90" s="486"/>
      <c r="DD90" s="486"/>
      <c r="DE90" s="486"/>
      <c r="DF90" s="486"/>
      <c r="DG90" s="486"/>
      <c r="DH90" s="486"/>
      <c r="DI90" s="486"/>
      <c r="DJ90" s="486"/>
      <c r="DK90" s="486"/>
      <c r="DL90" s="486"/>
      <c r="DM90" s="486"/>
      <c r="DN90" s="486"/>
      <c r="DO90" s="486"/>
      <c r="DP90" s="486"/>
      <c r="DQ90" s="486"/>
      <c r="DR90" s="486"/>
      <c r="DS90" s="486"/>
      <c r="DT90" s="486"/>
      <c r="DU90" s="486"/>
      <c r="DV90" s="486"/>
      <c r="DW90" s="486"/>
      <c r="DX90" s="486"/>
      <c r="DY90" s="486"/>
      <c r="DZ90" s="486"/>
      <c r="EA90" s="486"/>
      <c r="EB90" s="486"/>
      <c r="EC90" s="486"/>
      <c r="ED90" s="486"/>
      <c r="EE90" s="486"/>
      <c r="EF90" s="486"/>
      <c r="EG90" s="486"/>
      <c r="EH90" s="486"/>
      <c r="EI90" s="486"/>
      <c r="EJ90" s="486"/>
      <c r="EK90" s="486"/>
      <c r="EL90" s="486"/>
      <c r="EM90" s="486"/>
      <c r="EN90" s="486"/>
      <c r="EO90" s="486"/>
      <c r="EP90" s="486"/>
      <c r="EQ90" s="486"/>
      <c r="ER90" s="486"/>
      <c r="ES90" s="486"/>
      <c r="ET90" s="486"/>
      <c r="EU90" s="486"/>
      <c r="EV90" s="486"/>
      <c r="EW90" s="486"/>
      <c r="EX90" s="486"/>
      <c r="EY90" s="486"/>
      <c r="EZ90" s="486"/>
      <c r="FA90" s="486"/>
      <c r="FB90" s="486"/>
      <c r="FC90" s="486"/>
      <c r="FD90" s="486"/>
      <c r="FE90" s="486"/>
      <c r="FF90" s="486"/>
      <c r="FG90" s="486"/>
      <c r="FH90" s="486"/>
      <c r="FI90" s="486"/>
      <c r="FJ90" s="486"/>
      <c r="FK90" s="486"/>
      <c r="FL90" s="486"/>
      <c r="FM90" s="486"/>
      <c r="FN90" s="486"/>
      <c r="FO90" s="486"/>
      <c r="FP90" s="486"/>
      <c r="FQ90" s="486"/>
      <c r="FR90" s="486"/>
      <c r="FS90" s="486"/>
      <c r="FT90" s="486"/>
      <c r="FU90" s="486"/>
      <c r="FV90" s="486"/>
      <c r="FW90" s="486"/>
      <c r="FX90" s="486"/>
      <c r="FY90" s="486"/>
      <c r="FZ90" s="486"/>
      <c r="GA90" s="486"/>
      <c r="GB90" s="486"/>
      <c r="GC90" s="486"/>
      <c r="GD90" s="486"/>
      <c r="GE90" s="486"/>
      <c r="GF90" s="486"/>
      <c r="GG90" s="486"/>
      <c r="GH90" s="486"/>
      <c r="GI90" s="486"/>
      <c r="GJ90" s="486"/>
      <c r="GK90" s="486"/>
      <c r="GL90" s="486"/>
      <c r="GM90" s="486"/>
      <c r="GN90" s="486"/>
      <c r="GO90" s="486"/>
      <c r="GP90" s="486"/>
      <c r="GQ90" s="486"/>
      <c r="GR90" s="486"/>
      <c r="GS90" s="486"/>
      <c r="GT90" s="486"/>
      <c r="GU90" s="486"/>
      <c r="GV90" s="486"/>
      <c r="GW90" s="486"/>
      <c r="GX90" s="486"/>
      <c r="GY90" s="486"/>
      <c r="GZ90" s="486"/>
      <c r="HA90" s="486"/>
      <c r="HB90" s="486"/>
      <c r="HC90" s="486"/>
      <c r="HD90" s="486"/>
      <c r="HE90" s="486"/>
      <c r="HF90" s="486"/>
      <c r="HG90" s="486"/>
      <c r="HH90" s="486"/>
      <c r="HI90" s="486"/>
      <c r="HJ90" s="486"/>
      <c r="HK90" s="486"/>
      <c r="HL90" s="486"/>
      <c r="HM90" s="486"/>
      <c r="HN90" s="486"/>
    </row>
    <row r="91" spans="1:222" s="302" customFormat="1" ht="26.1" customHeight="1" x14ac:dyDescent="0.25">
      <c r="A91" s="623"/>
      <c r="B91" s="398" t="s">
        <v>275</v>
      </c>
      <c r="C91" s="397" t="s">
        <v>123</v>
      </c>
      <c r="D91" s="421"/>
      <c r="E91" s="438" t="s">
        <v>276</v>
      </c>
      <c r="F91" s="423">
        <f>IF(F52&gt;0,F52/F30,"–")</f>
        <v>329.27235946285924</v>
      </c>
      <c r="G91" s="479"/>
      <c r="H91" s="438" t="s">
        <v>276</v>
      </c>
      <c r="I91" s="423" t="str">
        <f>IF(I52&gt;0,I52/I30,"–")</f>
        <v>–</v>
      </c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486"/>
      <c r="AN91" s="486"/>
      <c r="AO91" s="486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486"/>
      <c r="BL91" s="486"/>
      <c r="BM91" s="486"/>
      <c r="BN91" s="486"/>
      <c r="BO91" s="486"/>
      <c r="BP91" s="486"/>
      <c r="BQ91" s="486"/>
      <c r="BR91" s="486"/>
      <c r="BS91" s="486"/>
      <c r="BT91" s="486"/>
      <c r="BU91" s="486"/>
      <c r="BV91" s="486"/>
      <c r="BW91" s="486"/>
      <c r="BX91" s="486"/>
      <c r="BY91" s="486"/>
      <c r="BZ91" s="486"/>
      <c r="CA91" s="486"/>
      <c r="CB91" s="486"/>
      <c r="CC91" s="486"/>
      <c r="CD91" s="486"/>
      <c r="CE91" s="486"/>
      <c r="CF91" s="486"/>
      <c r="CG91" s="486"/>
      <c r="CH91" s="486"/>
      <c r="CI91" s="486"/>
      <c r="CJ91" s="486"/>
      <c r="CK91" s="486"/>
      <c r="CL91" s="486"/>
      <c r="CM91" s="486"/>
      <c r="CN91" s="486"/>
      <c r="CO91" s="486"/>
      <c r="CP91" s="486"/>
      <c r="CQ91" s="486"/>
      <c r="CR91" s="486"/>
      <c r="CS91" s="486"/>
      <c r="CT91" s="486"/>
      <c r="CU91" s="486"/>
      <c r="CV91" s="486"/>
      <c r="CW91" s="486"/>
      <c r="CX91" s="486"/>
      <c r="CY91" s="486"/>
      <c r="CZ91" s="486"/>
      <c r="DA91" s="486"/>
      <c r="DB91" s="486"/>
      <c r="DC91" s="486"/>
      <c r="DD91" s="486"/>
      <c r="DE91" s="486"/>
      <c r="DF91" s="486"/>
      <c r="DG91" s="486"/>
      <c r="DH91" s="486"/>
      <c r="DI91" s="486"/>
      <c r="DJ91" s="486"/>
      <c r="DK91" s="486"/>
      <c r="DL91" s="486"/>
      <c r="DM91" s="486"/>
      <c r="DN91" s="486"/>
      <c r="DO91" s="486"/>
      <c r="DP91" s="486"/>
      <c r="DQ91" s="486"/>
      <c r="DR91" s="486"/>
      <c r="DS91" s="486"/>
      <c r="DT91" s="486"/>
      <c r="DU91" s="486"/>
      <c r="DV91" s="486"/>
      <c r="DW91" s="486"/>
      <c r="DX91" s="486"/>
      <c r="DY91" s="486"/>
      <c r="DZ91" s="486"/>
      <c r="EA91" s="486"/>
      <c r="EB91" s="486"/>
      <c r="EC91" s="486"/>
      <c r="ED91" s="486"/>
      <c r="EE91" s="486"/>
      <c r="EF91" s="486"/>
      <c r="EG91" s="486"/>
      <c r="EH91" s="486"/>
      <c r="EI91" s="486"/>
      <c r="EJ91" s="486"/>
      <c r="EK91" s="486"/>
      <c r="EL91" s="486"/>
      <c r="EM91" s="486"/>
      <c r="EN91" s="486"/>
      <c r="EO91" s="486"/>
      <c r="EP91" s="486"/>
      <c r="EQ91" s="486"/>
      <c r="ER91" s="486"/>
      <c r="ES91" s="486"/>
      <c r="ET91" s="486"/>
      <c r="EU91" s="486"/>
      <c r="EV91" s="486"/>
      <c r="EW91" s="486"/>
      <c r="EX91" s="486"/>
      <c r="EY91" s="486"/>
      <c r="EZ91" s="486"/>
      <c r="FA91" s="486"/>
      <c r="FB91" s="486"/>
      <c r="FC91" s="486"/>
      <c r="FD91" s="486"/>
      <c r="FE91" s="486"/>
      <c r="FF91" s="486"/>
      <c r="FG91" s="486"/>
      <c r="FH91" s="486"/>
      <c r="FI91" s="486"/>
      <c r="FJ91" s="486"/>
      <c r="FK91" s="486"/>
      <c r="FL91" s="486"/>
      <c r="FM91" s="486"/>
      <c r="FN91" s="486"/>
      <c r="FO91" s="486"/>
      <c r="FP91" s="486"/>
      <c r="FQ91" s="486"/>
      <c r="FR91" s="486"/>
      <c r="FS91" s="486"/>
      <c r="FT91" s="486"/>
      <c r="FU91" s="486"/>
      <c r="FV91" s="486"/>
      <c r="FW91" s="486"/>
      <c r="FX91" s="486"/>
      <c r="FY91" s="486"/>
      <c r="FZ91" s="486"/>
      <c r="GA91" s="486"/>
      <c r="GB91" s="486"/>
      <c r="GC91" s="486"/>
      <c r="GD91" s="486"/>
      <c r="GE91" s="486"/>
      <c r="GF91" s="486"/>
      <c r="GG91" s="486"/>
      <c r="GH91" s="486"/>
      <c r="GI91" s="486"/>
      <c r="GJ91" s="486"/>
      <c r="GK91" s="486"/>
      <c r="GL91" s="486"/>
      <c r="GM91" s="486"/>
      <c r="GN91" s="486"/>
      <c r="GO91" s="486"/>
      <c r="GP91" s="486"/>
      <c r="GQ91" s="486"/>
      <c r="GR91" s="486"/>
      <c r="GS91" s="486"/>
      <c r="GT91" s="486"/>
      <c r="GU91" s="486"/>
      <c r="GV91" s="486"/>
      <c r="GW91" s="486"/>
      <c r="GX91" s="486"/>
      <c r="GY91" s="486"/>
      <c r="GZ91" s="486"/>
      <c r="HA91" s="486"/>
      <c r="HB91" s="486"/>
      <c r="HC91" s="486"/>
      <c r="HD91" s="486"/>
      <c r="HE91" s="486"/>
      <c r="HF91" s="486"/>
      <c r="HG91" s="486"/>
      <c r="HH91" s="486"/>
      <c r="HI91" s="486"/>
      <c r="HJ91" s="486"/>
      <c r="HK91" s="486"/>
      <c r="HL91" s="486"/>
      <c r="HM91" s="486"/>
      <c r="HN91" s="486"/>
    </row>
    <row r="92" spans="1:222" s="302" customFormat="1" ht="26.1" customHeight="1" x14ac:dyDescent="0.25">
      <c r="A92" s="598" t="s">
        <v>307</v>
      </c>
      <c r="B92" s="394" t="s">
        <v>67</v>
      </c>
      <c r="C92" s="395" t="s">
        <v>6</v>
      </c>
      <c r="D92" s="418"/>
      <c r="E92" s="464"/>
      <c r="F92" s="426" t="s">
        <v>108</v>
      </c>
      <c r="G92" s="417"/>
      <c r="H92" s="417" t="s">
        <v>350</v>
      </c>
      <c r="I92" s="476">
        <f>Bemessung!AV56</f>
        <v>40.816938206372917</v>
      </c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486"/>
      <c r="BL92" s="486"/>
      <c r="BM92" s="486"/>
      <c r="BN92" s="486"/>
      <c r="BO92" s="486"/>
      <c r="BP92" s="486"/>
      <c r="BQ92" s="486"/>
      <c r="BR92" s="486"/>
      <c r="BS92" s="486"/>
      <c r="BT92" s="486"/>
      <c r="BU92" s="486"/>
      <c r="BV92" s="486"/>
      <c r="BW92" s="486"/>
      <c r="BX92" s="486"/>
      <c r="BY92" s="486"/>
      <c r="BZ92" s="486"/>
      <c r="CA92" s="486"/>
      <c r="CB92" s="486"/>
      <c r="CC92" s="486"/>
      <c r="CD92" s="486"/>
      <c r="CE92" s="486"/>
      <c r="CF92" s="486"/>
      <c r="CG92" s="486"/>
      <c r="CH92" s="486"/>
      <c r="CI92" s="486"/>
      <c r="CJ92" s="486"/>
      <c r="CK92" s="486"/>
      <c r="CL92" s="486"/>
      <c r="CM92" s="486"/>
      <c r="CN92" s="486"/>
      <c r="CO92" s="486"/>
      <c r="CP92" s="486"/>
      <c r="CQ92" s="486"/>
      <c r="CR92" s="486"/>
      <c r="CS92" s="486"/>
      <c r="CT92" s="486"/>
      <c r="CU92" s="486"/>
      <c r="CV92" s="486"/>
      <c r="CW92" s="486"/>
      <c r="CX92" s="486"/>
      <c r="CY92" s="486"/>
      <c r="CZ92" s="486"/>
      <c r="DA92" s="486"/>
      <c r="DB92" s="486"/>
      <c r="DC92" s="486"/>
      <c r="DD92" s="486"/>
      <c r="DE92" s="486"/>
      <c r="DF92" s="486"/>
      <c r="DG92" s="486"/>
      <c r="DH92" s="486"/>
      <c r="DI92" s="486"/>
      <c r="DJ92" s="486"/>
      <c r="DK92" s="486"/>
      <c r="DL92" s="486"/>
      <c r="DM92" s="486"/>
      <c r="DN92" s="486"/>
      <c r="DO92" s="486"/>
      <c r="DP92" s="486"/>
      <c r="DQ92" s="486"/>
      <c r="DR92" s="486"/>
      <c r="DS92" s="486"/>
      <c r="DT92" s="486"/>
      <c r="DU92" s="486"/>
      <c r="DV92" s="486"/>
      <c r="DW92" s="486"/>
      <c r="DX92" s="486"/>
      <c r="DY92" s="486"/>
      <c r="DZ92" s="486"/>
      <c r="EA92" s="486"/>
      <c r="EB92" s="486"/>
      <c r="EC92" s="486"/>
      <c r="ED92" s="486"/>
      <c r="EE92" s="486"/>
      <c r="EF92" s="486"/>
      <c r="EG92" s="486"/>
      <c r="EH92" s="486"/>
      <c r="EI92" s="486"/>
      <c r="EJ92" s="486"/>
      <c r="EK92" s="486"/>
      <c r="EL92" s="486"/>
      <c r="EM92" s="486"/>
      <c r="EN92" s="486"/>
      <c r="EO92" s="486"/>
      <c r="EP92" s="486"/>
      <c r="EQ92" s="486"/>
      <c r="ER92" s="486"/>
      <c r="ES92" s="486"/>
      <c r="ET92" s="486"/>
      <c r="EU92" s="486"/>
      <c r="EV92" s="486"/>
      <c r="EW92" s="486"/>
      <c r="EX92" s="486"/>
      <c r="EY92" s="486"/>
      <c r="EZ92" s="486"/>
      <c r="FA92" s="486"/>
      <c r="FB92" s="486"/>
      <c r="FC92" s="486"/>
      <c r="FD92" s="486"/>
      <c r="FE92" s="486"/>
      <c r="FF92" s="486"/>
      <c r="FG92" s="486"/>
      <c r="FH92" s="486"/>
      <c r="FI92" s="486"/>
      <c r="FJ92" s="486"/>
      <c r="FK92" s="486"/>
      <c r="FL92" s="486"/>
      <c r="FM92" s="486"/>
      <c r="FN92" s="486"/>
      <c r="FO92" s="486"/>
      <c r="FP92" s="486"/>
      <c r="FQ92" s="486"/>
      <c r="FR92" s="486"/>
      <c r="FS92" s="486"/>
      <c r="FT92" s="486"/>
      <c r="FU92" s="486"/>
      <c r="FV92" s="486"/>
      <c r="FW92" s="486"/>
      <c r="FX92" s="486"/>
      <c r="FY92" s="486"/>
      <c r="FZ92" s="486"/>
      <c r="GA92" s="486"/>
      <c r="GB92" s="486"/>
      <c r="GC92" s="486"/>
      <c r="GD92" s="486"/>
      <c r="GE92" s="486"/>
      <c r="GF92" s="486"/>
      <c r="GG92" s="486"/>
      <c r="GH92" s="486"/>
      <c r="GI92" s="486"/>
      <c r="GJ92" s="486"/>
      <c r="GK92" s="486"/>
      <c r="GL92" s="486"/>
      <c r="GM92" s="486"/>
      <c r="GN92" s="486"/>
      <c r="GO92" s="486"/>
      <c r="GP92" s="486"/>
      <c r="GQ92" s="486"/>
      <c r="GR92" s="486"/>
      <c r="GS92" s="486"/>
      <c r="GT92" s="486"/>
      <c r="GU92" s="486"/>
      <c r="GV92" s="486"/>
      <c r="GW92" s="486"/>
      <c r="GX92" s="486"/>
      <c r="GY92" s="486"/>
      <c r="GZ92" s="486"/>
      <c r="HA92" s="486"/>
      <c r="HB92" s="486"/>
      <c r="HC92" s="486"/>
      <c r="HD92" s="486"/>
      <c r="HE92" s="486"/>
      <c r="HF92" s="486"/>
      <c r="HG92" s="486"/>
      <c r="HH92" s="486"/>
      <c r="HI92" s="486"/>
      <c r="HJ92" s="486"/>
      <c r="HK92" s="486"/>
      <c r="HL92" s="486"/>
      <c r="HM92" s="486"/>
      <c r="HN92" s="486"/>
    </row>
    <row r="93" spans="1:222" s="302" customFormat="1" ht="26.1" customHeight="1" x14ac:dyDescent="0.25">
      <c r="A93" s="631"/>
      <c r="B93" s="398" t="s">
        <v>242</v>
      </c>
      <c r="C93" s="399" t="s">
        <v>277</v>
      </c>
      <c r="D93" s="462"/>
      <c r="E93" s="463"/>
      <c r="F93" s="474" t="s">
        <v>108</v>
      </c>
      <c r="G93" s="424"/>
      <c r="H93" s="438" t="s">
        <v>359</v>
      </c>
      <c r="I93" s="480">
        <f>I53/I7</f>
        <v>47.058823529411768</v>
      </c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486"/>
      <c r="BL93" s="486"/>
      <c r="BM93" s="486"/>
      <c r="BN93" s="486"/>
      <c r="BO93" s="486"/>
      <c r="BP93" s="486"/>
      <c r="BQ93" s="486"/>
      <c r="BR93" s="486"/>
      <c r="BS93" s="486"/>
      <c r="BT93" s="486"/>
      <c r="BU93" s="486"/>
      <c r="BV93" s="486"/>
      <c r="BW93" s="486"/>
      <c r="BX93" s="486"/>
      <c r="BY93" s="486"/>
      <c r="BZ93" s="486"/>
      <c r="CA93" s="486"/>
      <c r="CB93" s="486"/>
      <c r="CC93" s="486"/>
      <c r="CD93" s="486"/>
      <c r="CE93" s="486"/>
      <c r="CF93" s="486"/>
      <c r="CG93" s="486"/>
      <c r="CH93" s="486"/>
      <c r="CI93" s="486"/>
      <c r="CJ93" s="486"/>
      <c r="CK93" s="486"/>
      <c r="CL93" s="486"/>
      <c r="CM93" s="486"/>
      <c r="CN93" s="486"/>
      <c r="CO93" s="486"/>
      <c r="CP93" s="486"/>
      <c r="CQ93" s="486"/>
      <c r="CR93" s="486"/>
      <c r="CS93" s="486"/>
      <c r="CT93" s="486"/>
      <c r="CU93" s="486"/>
      <c r="CV93" s="486"/>
      <c r="CW93" s="486"/>
      <c r="CX93" s="486"/>
      <c r="CY93" s="486"/>
      <c r="CZ93" s="486"/>
      <c r="DA93" s="486"/>
      <c r="DB93" s="486"/>
      <c r="DC93" s="486"/>
      <c r="DD93" s="486"/>
      <c r="DE93" s="486"/>
      <c r="DF93" s="486"/>
      <c r="DG93" s="486"/>
      <c r="DH93" s="486"/>
      <c r="DI93" s="486"/>
      <c r="DJ93" s="486"/>
      <c r="DK93" s="486"/>
      <c r="DL93" s="486"/>
      <c r="DM93" s="486"/>
      <c r="DN93" s="486"/>
      <c r="DO93" s="486"/>
      <c r="DP93" s="486"/>
      <c r="DQ93" s="486"/>
      <c r="DR93" s="486"/>
      <c r="DS93" s="486"/>
      <c r="DT93" s="486"/>
      <c r="DU93" s="486"/>
      <c r="DV93" s="486"/>
      <c r="DW93" s="486"/>
      <c r="DX93" s="486"/>
      <c r="DY93" s="486"/>
      <c r="DZ93" s="486"/>
      <c r="EA93" s="486"/>
      <c r="EB93" s="486"/>
      <c r="EC93" s="486"/>
      <c r="ED93" s="486"/>
      <c r="EE93" s="486"/>
      <c r="EF93" s="486"/>
      <c r="EG93" s="486"/>
      <c r="EH93" s="486"/>
      <c r="EI93" s="486"/>
      <c r="EJ93" s="486"/>
      <c r="EK93" s="486"/>
      <c r="EL93" s="486"/>
      <c r="EM93" s="486"/>
      <c r="EN93" s="486"/>
      <c r="EO93" s="486"/>
      <c r="EP93" s="486"/>
      <c r="EQ93" s="486"/>
      <c r="ER93" s="486"/>
      <c r="ES93" s="486"/>
      <c r="ET93" s="486"/>
      <c r="EU93" s="486"/>
      <c r="EV93" s="486"/>
      <c r="EW93" s="486"/>
      <c r="EX93" s="486"/>
      <c r="EY93" s="486"/>
      <c r="EZ93" s="486"/>
      <c r="FA93" s="486"/>
      <c r="FB93" s="486"/>
      <c r="FC93" s="486"/>
      <c r="FD93" s="486"/>
      <c r="FE93" s="486"/>
      <c r="FF93" s="486"/>
      <c r="FG93" s="486"/>
      <c r="FH93" s="486"/>
      <c r="FI93" s="486"/>
      <c r="FJ93" s="486"/>
      <c r="FK93" s="486"/>
      <c r="FL93" s="486"/>
      <c r="FM93" s="486"/>
      <c r="FN93" s="486"/>
      <c r="FO93" s="486"/>
      <c r="FP93" s="486"/>
      <c r="FQ93" s="486"/>
      <c r="FR93" s="486"/>
      <c r="FS93" s="486"/>
      <c r="FT93" s="486"/>
      <c r="FU93" s="486"/>
      <c r="FV93" s="486"/>
      <c r="FW93" s="486"/>
      <c r="FX93" s="486"/>
      <c r="FY93" s="486"/>
      <c r="FZ93" s="486"/>
      <c r="GA93" s="486"/>
      <c r="GB93" s="486"/>
      <c r="GC93" s="486"/>
      <c r="GD93" s="486"/>
      <c r="GE93" s="486"/>
      <c r="GF93" s="486"/>
      <c r="GG93" s="486"/>
      <c r="GH93" s="486"/>
      <c r="GI93" s="486"/>
      <c r="GJ93" s="486"/>
      <c r="GK93" s="486"/>
      <c r="GL93" s="486"/>
      <c r="GM93" s="486"/>
      <c r="GN93" s="486"/>
      <c r="GO93" s="486"/>
      <c r="GP93" s="486"/>
      <c r="GQ93" s="486"/>
      <c r="GR93" s="486"/>
      <c r="GS93" s="486"/>
      <c r="GT93" s="486"/>
      <c r="GU93" s="486"/>
      <c r="GV93" s="486"/>
      <c r="GW93" s="486"/>
      <c r="GX93" s="486"/>
      <c r="GY93" s="486"/>
      <c r="GZ93" s="486"/>
      <c r="HA93" s="486"/>
      <c r="HB93" s="486"/>
      <c r="HC93" s="486"/>
      <c r="HD93" s="486"/>
      <c r="HE93" s="486"/>
      <c r="HF93" s="486"/>
      <c r="HG93" s="486"/>
      <c r="HH93" s="486"/>
      <c r="HI93" s="486"/>
      <c r="HJ93" s="486"/>
      <c r="HK93" s="486"/>
      <c r="HL93" s="486"/>
      <c r="HM93" s="486"/>
      <c r="HN93" s="486"/>
    </row>
    <row r="94" spans="1:222" s="302" customFormat="1" ht="26.1" customHeight="1" x14ac:dyDescent="0.25">
      <c r="A94" s="645"/>
      <c r="B94" s="398" t="s">
        <v>242</v>
      </c>
      <c r="C94" s="399" t="s">
        <v>123</v>
      </c>
      <c r="D94" s="462"/>
      <c r="E94" s="463"/>
      <c r="F94" s="474" t="s">
        <v>108</v>
      </c>
      <c r="G94" s="424"/>
      <c r="H94" s="424" t="s">
        <v>243</v>
      </c>
      <c r="I94" s="412">
        <f>I53/I32</f>
        <v>835.52557826297061</v>
      </c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486"/>
      <c r="AI94" s="486"/>
      <c r="AJ94" s="486"/>
      <c r="AK94" s="486"/>
      <c r="AL94" s="486"/>
      <c r="AM94" s="486"/>
      <c r="AN94" s="486"/>
      <c r="AO94" s="486"/>
      <c r="AP94" s="486"/>
      <c r="AQ94" s="486"/>
      <c r="AR94" s="486"/>
      <c r="AS94" s="486"/>
      <c r="AT94" s="486"/>
      <c r="AU94" s="486"/>
      <c r="AV94" s="486"/>
      <c r="AW94" s="486"/>
      <c r="AX94" s="486"/>
      <c r="AY94" s="486"/>
      <c r="AZ94" s="486"/>
      <c r="BA94" s="486"/>
      <c r="BB94" s="486"/>
      <c r="BC94" s="486"/>
      <c r="BD94" s="486"/>
      <c r="BE94" s="486"/>
      <c r="BF94" s="486"/>
      <c r="BG94" s="486"/>
      <c r="BH94" s="486"/>
      <c r="BI94" s="486"/>
      <c r="BJ94" s="486"/>
      <c r="BK94" s="486"/>
      <c r="BL94" s="486"/>
      <c r="BM94" s="486"/>
      <c r="BN94" s="486"/>
      <c r="BO94" s="486"/>
      <c r="BP94" s="486"/>
      <c r="BQ94" s="486"/>
      <c r="BR94" s="486"/>
      <c r="BS94" s="486"/>
      <c r="BT94" s="486"/>
      <c r="BU94" s="486"/>
      <c r="BV94" s="486"/>
      <c r="BW94" s="486"/>
      <c r="BX94" s="486"/>
      <c r="BY94" s="486"/>
      <c r="BZ94" s="486"/>
      <c r="CA94" s="486"/>
      <c r="CB94" s="486"/>
      <c r="CC94" s="486"/>
      <c r="CD94" s="486"/>
      <c r="CE94" s="486"/>
      <c r="CF94" s="486"/>
      <c r="CG94" s="486"/>
      <c r="CH94" s="486"/>
      <c r="CI94" s="486"/>
      <c r="CJ94" s="486"/>
      <c r="CK94" s="486"/>
      <c r="CL94" s="486"/>
      <c r="CM94" s="486"/>
      <c r="CN94" s="486"/>
      <c r="CO94" s="486"/>
      <c r="CP94" s="486"/>
      <c r="CQ94" s="486"/>
      <c r="CR94" s="486"/>
      <c r="CS94" s="486"/>
      <c r="CT94" s="486"/>
      <c r="CU94" s="486"/>
      <c r="CV94" s="486"/>
      <c r="CW94" s="486"/>
      <c r="CX94" s="486"/>
      <c r="CY94" s="486"/>
      <c r="CZ94" s="486"/>
      <c r="DA94" s="486"/>
      <c r="DB94" s="486"/>
      <c r="DC94" s="486"/>
      <c r="DD94" s="486"/>
      <c r="DE94" s="486"/>
      <c r="DF94" s="486"/>
      <c r="DG94" s="486"/>
      <c r="DH94" s="486"/>
      <c r="DI94" s="486"/>
      <c r="DJ94" s="486"/>
      <c r="DK94" s="486"/>
      <c r="DL94" s="486"/>
      <c r="DM94" s="486"/>
      <c r="DN94" s="486"/>
      <c r="DO94" s="486"/>
      <c r="DP94" s="486"/>
      <c r="DQ94" s="486"/>
      <c r="DR94" s="486"/>
      <c r="DS94" s="486"/>
      <c r="DT94" s="486"/>
      <c r="DU94" s="486"/>
      <c r="DV94" s="486"/>
      <c r="DW94" s="486"/>
      <c r="DX94" s="486"/>
      <c r="DY94" s="486"/>
      <c r="DZ94" s="486"/>
      <c r="EA94" s="486"/>
      <c r="EB94" s="486"/>
      <c r="EC94" s="486"/>
      <c r="ED94" s="486"/>
      <c r="EE94" s="486"/>
      <c r="EF94" s="486"/>
      <c r="EG94" s="486"/>
      <c r="EH94" s="486"/>
      <c r="EI94" s="486"/>
      <c r="EJ94" s="486"/>
      <c r="EK94" s="486"/>
      <c r="EL94" s="486"/>
      <c r="EM94" s="486"/>
      <c r="EN94" s="486"/>
      <c r="EO94" s="486"/>
      <c r="EP94" s="486"/>
      <c r="EQ94" s="486"/>
      <c r="ER94" s="486"/>
      <c r="ES94" s="486"/>
      <c r="ET94" s="486"/>
      <c r="EU94" s="486"/>
      <c r="EV94" s="486"/>
      <c r="EW94" s="486"/>
      <c r="EX94" s="486"/>
      <c r="EY94" s="486"/>
      <c r="EZ94" s="486"/>
      <c r="FA94" s="486"/>
      <c r="FB94" s="486"/>
      <c r="FC94" s="486"/>
      <c r="FD94" s="486"/>
      <c r="FE94" s="486"/>
      <c r="FF94" s="486"/>
      <c r="FG94" s="486"/>
      <c r="FH94" s="486"/>
      <c r="FI94" s="486"/>
      <c r="FJ94" s="486"/>
      <c r="FK94" s="486"/>
      <c r="FL94" s="486"/>
      <c r="FM94" s="486"/>
      <c r="FN94" s="486"/>
      <c r="FO94" s="486"/>
      <c r="FP94" s="486"/>
      <c r="FQ94" s="486"/>
      <c r="FR94" s="486"/>
      <c r="FS94" s="486"/>
      <c r="FT94" s="486"/>
      <c r="FU94" s="486"/>
      <c r="FV94" s="486"/>
      <c r="FW94" s="486"/>
      <c r="FX94" s="486"/>
      <c r="FY94" s="486"/>
      <c r="FZ94" s="486"/>
      <c r="GA94" s="486"/>
      <c r="GB94" s="486"/>
      <c r="GC94" s="486"/>
      <c r="GD94" s="486"/>
      <c r="GE94" s="486"/>
      <c r="GF94" s="486"/>
      <c r="GG94" s="486"/>
      <c r="GH94" s="486"/>
      <c r="GI94" s="486"/>
      <c r="GJ94" s="486"/>
      <c r="GK94" s="486"/>
      <c r="GL94" s="486"/>
      <c r="GM94" s="486"/>
      <c r="GN94" s="486"/>
      <c r="GO94" s="486"/>
      <c r="GP94" s="486"/>
      <c r="GQ94" s="486"/>
      <c r="GR94" s="486"/>
      <c r="GS94" s="486"/>
      <c r="GT94" s="486"/>
      <c r="GU94" s="486"/>
      <c r="GV94" s="486"/>
      <c r="GW94" s="486"/>
      <c r="GX94" s="486"/>
      <c r="GY94" s="486"/>
      <c r="GZ94" s="486"/>
      <c r="HA94" s="486"/>
      <c r="HB94" s="486"/>
      <c r="HC94" s="486"/>
      <c r="HD94" s="486"/>
      <c r="HE94" s="486"/>
      <c r="HF94" s="486"/>
      <c r="HG94" s="486"/>
      <c r="HH94" s="486"/>
      <c r="HI94" s="486"/>
      <c r="HJ94" s="486"/>
      <c r="HK94" s="486"/>
      <c r="HL94" s="486"/>
      <c r="HM94" s="486"/>
      <c r="HN94" s="486"/>
    </row>
    <row r="95" spans="1:222" s="302" customFormat="1" ht="26.1" customHeight="1" x14ac:dyDescent="0.25">
      <c r="A95" s="623"/>
      <c r="B95" s="396" t="s">
        <v>157</v>
      </c>
      <c r="C95" s="397" t="s">
        <v>344</v>
      </c>
      <c r="D95" s="421"/>
      <c r="E95" s="465"/>
      <c r="F95" s="475" t="s">
        <v>108</v>
      </c>
      <c r="G95" s="419"/>
      <c r="H95" s="507" t="s">
        <v>359</v>
      </c>
      <c r="I95" s="423">
        <f>I46/0.65/365/I5*1000</f>
        <v>10.769503462619657</v>
      </c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486"/>
      <c r="AN95" s="486"/>
      <c r="AO95" s="486"/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486"/>
      <c r="BL95" s="486"/>
      <c r="BM95" s="486"/>
      <c r="BN95" s="486"/>
      <c r="BO95" s="486"/>
      <c r="BP95" s="486"/>
      <c r="BQ95" s="486"/>
      <c r="BR95" s="486"/>
      <c r="BS95" s="486"/>
      <c r="BT95" s="486"/>
      <c r="BU95" s="486"/>
      <c r="BV95" s="486"/>
      <c r="BW95" s="486"/>
      <c r="BX95" s="486"/>
      <c r="BY95" s="486"/>
      <c r="BZ95" s="486"/>
      <c r="CA95" s="486"/>
      <c r="CB95" s="486"/>
      <c r="CC95" s="486"/>
      <c r="CD95" s="486"/>
      <c r="CE95" s="486"/>
      <c r="CF95" s="486"/>
      <c r="CG95" s="486"/>
      <c r="CH95" s="486"/>
      <c r="CI95" s="486"/>
      <c r="CJ95" s="486"/>
      <c r="CK95" s="486"/>
      <c r="CL95" s="486"/>
      <c r="CM95" s="486"/>
      <c r="CN95" s="486"/>
      <c r="CO95" s="486"/>
      <c r="CP95" s="486"/>
      <c r="CQ95" s="486"/>
      <c r="CR95" s="486"/>
      <c r="CS95" s="486"/>
      <c r="CT95" s="486"/>
      <c r="CU95" s="486"/>
      <c r="CV95" s="486"/>
      <c r="CW95" s="486"/>
      <c r="CX95" s="486"/>
      <c r="CY95" s="486"/>
      <c r="CZ95" s="486"/>
      <c r="DA95" s="486"/>
      <c r="DB95" s="486"/>
      <c r="DC95" s="486"/>
      <c r="DD95" s="486"/>
      <c r="DE95" s="486"/>
      <c r="DF95" s="486"/>
      <c r="DG95" s="486"/>
      <c r="DH95" s="486"/>
      <c r="DI95" s="486"/>
      <c r="DJ95" s="486"/>
      <c r="DK95" s="486"/>
      <c r="DL95" s="486"/>
      <c r="DM95" s="486"/>
      <c r="DN95" s="486"/>
      <c r="DO95" s="486"/>
      <c r="DP95" s="486"/>
      <c r="DQ95" s="486"/>
      <c r="DR95" s="486"/>
      <c r="DS95" s="486"/>
      <c r="DT95" s="486"/>
      <c r="DU95" s="486"/>
      <c r="DV95" s="486"/>
      <c r="DW95" s="486"/>
      <c r="DX95" s="486"/>
      <c r="DY95" s="486"/>
      <c r="DZ95" s="486"/>
      <c r="EA95" s="486"/>
      <c r="EB95" s="486"/>
      <c r="EC95" s="486"/>
      <c r="ED95" s="486"/>
      <c r="EE95" s="486"/>
      <c r="EF95" s="486"/>
      <c r="EG95" s="486"/>
      <c r="EH95" s="486"/>
      <c r="EI95" s="486"/>
      <c r="EJ95" s="486"/>
      <c r="EK95" s="486"/>
      <c r="EL95" s="486"/>
      <c r="EM95" s="486"/>
      <c r="EN95" s="486"/>
      <c r="EO95" s="486"/>
      <c r="EP95" s="486"/>
      <c r="EQ95" s="486"/>
      <c r="ER95" s="486"/>
      <c r="ES95" s="486"/>
      <c r="ET95" s="486"/>
      <c r="EU95" s="486"/>
      <c r="EV95" s="486"/>
      <c r="EW95" s="486"/>
      <c r="EX95" s="486"/>
      <c r="EY95" s="486"/>
      <c r="EZ95" s="486"/>
      <c r="FA95" s="486"/>
      <c r="FB95" s="486"/>
      <c r="FC95" s="486"/>
      <c r="FD95" s="486"/>
      <c r="FE95" s="486"/>
      <c r="FF95" s="486"/>
      <c r="FG95" s="486"/>
      <c r="FH95" s="486"/>
      <c r="FI95" s="486"/>
      <c r="FJ95" s="486"/>
      <c r="FK95" s="486"/>
      <c r="FL95" s="486"/>
      <c r="FM95" s="486"/>
      <c r="FN95" s="486"/>
      <c r="FO95" s="486"/>
      <c r="FP95" s="486"/>
      <c r="FQ95" s="486"/>
      <c r="FR95" s="486"/>
      <c r="FS95" s="486"/>
      <c r="FT95" s="486"/>
      <c r="FU95" s="486"/>
      <c r="FV95" s="486"/>
      <c r="FW95" s="486"/>
      <c r="FX95" s="486"/>
      <c r="FY95" s="486"/>
      <c r="FZ95" s="486"/>
      <c r="GA95" s="486"/>
      <c r="GB95" s="486"/>
      <c r="GC95" s="486"/>
      <c r="GD95" s="486"/>
      <c r="GE95" s="486"/>
      <c r="GF95" s="486"/>
      <c r="GG95" s="486"/>
      <c r="GH95" s="486"/>
      <c r="GI95" s="486"/>
      <c r="GJ95" s="486"/>
      <c r="GK95" s="486"/>
      <c r="GL95" s="486"/>
      <c r="GM95" s="486"/>
      <c r="GN95" s="486"/>
      <c r="GO95" s="486"/>
      <c r="GP95" s="486"/>
      <c r="GQ95" s="486"/>
      <c r="GR95" s="486"/>
      <c r="GS95" s="486"/>
      <c r="GT95" s="486"/>
      <c r="GU95" s="486"/>
      <c r="GV95" s="486"/>
      <c r="GW95" s="486"/>
      <c r="GX95" s="486"/>
      <c r="GY95" s="486"/>
      <c r="GZ95" s="486"/>
      <c r="HA95" s="486"/>
      <c r="HB95" s="486"/>
      <c r="HC95" s="486"/>
      <c r="HD95" s="486"/>
      <c r="HE95" s="486"/>
      <c r="HF95" s="486"/>
      <c r="HG95" s="486"/>
      <c r="HH95" s="486"/>
      <c r="HI95" s="486"/>
      <c r="HJ95" s="486"/>
      <c r="HK95" s="486"/>
      <c r="HL95" s="486"/>
      <c r="HM95" s="486"/>
      <c r="HN95" s="486"/>
    </row>
    <row r="96" spans="1:222" s="299" customFormat="1" ht="20.100000000000001" customHeight="1" x14ac:dyDescent="0.25">
      <c r="A96" s="634"/>
      <c r="B96" s="634"/>
      <c r="C96" s="634"/>
      <c r="D96" s="634"/>
      <c r="E96" s="634"/>
      <c r="F96" s="634"/>
      <c r="G96" s="634"/>
      <c r="H96" s="634"/>
      <c r="I96" s="634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486"/>
      <c r="AN96" s="486"/>
      <c r="AO96" s="486"/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486"/>
      <c r="BL96" s="486"/>
      <c r="BM96" s="486"/>
      <c r="BN96" s="486"/>
      <c r="BO96" s="486"/>
      <c r="BP96" s="486"/>
      <c r="BQ96" s="486"/>
      <c r="BR96" s="486"/>
      <c r="BS96" s="486"/>
      <c r="BT96" s="486"/>
      <c r="BU96" s="486"/>
      <c r="BV96" s="486"/>
      <c r="BW96" s="486"/>
      <c r="BX96" s="486"/>
      <c r="BY96" s="486"/>
      <c r="BZ96" s="486"/>
      <c r="CA96" s="486"/>
      <c r="CB96" s="486"/>
      <c r="CC96" s="486"/>
      <c r="CD96" s="486"/>
      <c r="CE96" s="486"/>
      <c r="CF96" s="486"/>
      <c r="CG96" s="486"/>
      <c r="CH96" s="486"/>
      <c r="CI96" s="486"/>
      <c r="CJ96" s="486"/>
      <c r="CK96" s="486"/>
      <c r="CL96" s="486"/>
      <c r="CM96" s="486"/>
      <c r="CN96" s="486"/>
      <c r="CO96" s="486"/>
      <c r="CP96" s="486"/>
      <c r="CQ96" s="486"/>
      <c r="CR96" s="486"/>
      <c r="CS96" s="486"/>
      <c r="CT96" s="486"/>
      <c r="CU96" s="486"/>
      <c r="CV96" s="486"/>
      <c r="CW96" s="486"/>
      <c r="CX96" s="486"/>
      <c r="CY96" s="486"/>
      <c r="CZ96" s="486"/>
      <c r="DA96" s="486"/>
      <c r="DB96" s="486"/>
      <c r="DC96" s="486"/>
      <c r="DD96" s="486"/>
      <c r="DE96" s="486"/>
      <c r="DF96" s="486"/>
      <c r="DG96" s="486"/>
      <c r="DH96" s="486"/>
      <c r="DI96" s="486"/>
      <c r="DJ96" s="486"/>
      <c r="DK96" s="486"/>
      <c r="DL96" s="486"/>
      <c r="DM96" s="486"/>
      <c r="DN96" s="486"/>
      <c r="DO96" s="486"/>
      <c r="DP96" s="486"/>
      <c r="DQ96" s="486"/>
      <c r="DR96" s="486"/>
      <c r="DS96" s="486"/>
      <c r="DT96" s="486"/>
      <c r="DU96" s="486"/>
      <c r="DV96" s="486"/>
      <c r="DW96" s="486"/>
      <c r="DX96" s="486"/>
      <c r="DY96" s="486"/>
      <c r="DZ96" s="486"/>
      <c r="EA96" s="486"/>
      <c r="EB96" s="486"/>
      <c r="EC96" s="486"/>
      <c r="ED96" s="486"/>
      <c r="EE96" s="486"/>
      <c r="EF96" s="486"/>
      <c r="EG96" s="486"/>
      <c r="EH96" s="486"/>
      <c r="EI96" s="486"/>
      <c r="EJ96" s="486"/>
      <c r="EK96" s="486"/>
      <c r="EL96" s="486"/>
      <c r="EM96" s="486"/>
      <c r="EN96" s="486"/>
      <c r="EO96" s="486"/>
      <c r="EP96" s="486"/>
      <c r="EQ96" s="486"/>
      <c r="ER96" s="486"/>
      <c r="ES96" s="486"/>
      <c r="ET96" s="486"/>
      <c r="EU96" s="486"/>
      <c r="EV96" s="486"/>
      <c r="EW96" s="486"/>
      <c r="EX96" s="486"/>
      <c r="EY96" s="486"/>
      <c r="EZ96" s="486"/>
      <c r="FA96" s="486"/>
      <c r="FB96" s="486"/>
      <c r="FC96" s="486"/>
      <c r="FD96" s="486"/>
      <c r="FE96" s="486"/>
      <c r="FF96" s="486"/>
      <c r="FG96" s="486"/>
      <c r="FH96" s="486"/>
      <c r="FI96" s="486"/>
      <c r="FJ96" s="486"/>
      <c r="FK96" s="486"/>
      <c r="FL96" s="486"/>
      <c r="FM96" s="486"/>
      <c r="FN96" s="486"/>
      <c r="FO96" s="486"/>
      <c r="FP96" s="486"/>
      <c r="FQ96" s="486"/>
      <c r="FR96" s="486"/>
      <c r="FS96" s="486"/>
      <c r="FT96" s="486"/>
      <c r="FU96" s="486"/>
      <c r="FV96" s="486"/>
      <c r="FW96" s="486"/>
      <c r="FX96" s="486"/>
      <c r="FY96" s="486"/>
      <c r="FZ96" s="486"/>
      <c r="GA96" s="486"/>
      <c r="GB96" s="486"/>
      <c r="GC96" s="486"/>
      <c r="GD96" s="486"/>
      <c r="GE96" s="486"/>
      <c r="GF96" s="486"/>
      <c r="GG96" s="486"/>
      <c r="GH96" s="486"/>
      <c r="GI96" s="486"/>
      <c r="GJ96" s="486"/>
      <c r="GK96" s="486"/>
      <c r="GL96" s="486"/>
      <c r="GM96" s="486"/>
      <c r="GN96" s="486"/>
      <c r="GO96" s="486"/>
      <c r="GP96" s="486"/>
      <c r="GQ96" s="486"/>
      <c r="GR96" s="486"/>
      <c r="GS96" s="486"/>
      <c r="GT96" s="486"/>
      <c r="GU96" s="486"/>
      <c r="GV96" s="486"/>
      <c r="GW96" s="486"/>
      <c r="GX96" s="486"/>
      <c r="GY96" s="486"/>
      <c r="GZ96" s="486"/>
      <c r="HA96" s="486"/>
      <c r="HB96" s="486"/>
      <c r="HC96" s="486"/>
      <c r="HD96" s="486"/>
      <c r="HE96" s="486"/>
      <c r="HF96" s="486"/>
      <c r="HG96" s="486"/>
      <c r="HH96" s="486"/>
      <c r="HI96" s="486"/>
      <c r="HJ96" s="486"/>
      <c r="HK96" s="486"/>
      <c r="HL96" s="486"/>
      <c r="HM96" s="486"/>
      <c r="HN96" s="486"/>
    </row>
    <row r="97" spans="1:222" s="299" customFormat="1" ht="20.100000000000001" customHeight="1" x14ac:dyDescent="0.25">
      <c r="A97" s="635"/>
      <c r="B97" s="635"/>
      <c r="C97" s="635"/>
      <c r="D97" s="635"/>
      <c r="E97" s="635"/>
      <c r="F97" s="635"/>
      <c r="G97" s="635"/>
      <c r="H97" s="635"/>
      <c r="I97" s="635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486"/>
      <c r="BL97" s="486"/>
      <c r="BM97" s="486"/>
      <c r="BN97" s="486"/>
      <c r="BO97" s="486"/>
      <c r="BP97" s="486"/>
      <c r="BQ97" s="486"/>
      <c r="BR97" s="486"/>
      <c r="BS97" s="486"/>
      <c r="BT97" s="486"/>
      <c r="BU97" s="486"/>
      <c r="BV97" s="486"/>
      <c r="BW97" s="486"/>
      <c r="BX97" s="486"/>
      <c r="BY97" s="486"/>
      <c r="BZ97" s="486"/>
      <c r="CA97" s="486"/>
      <c r="CB97" s="486"/>
      <c r="CC97" s="486"/>
      <c r="CD97" s="486"/>
      <c r="CE97" s="486"/>
      <c r="CF97" s="486"/>
      <c r="CG97" s="486"/>
      <c r="CH97" s="486"/>
      <c r="CI97" s="486"/>
      <c r="CJ97" s="486"/>
      <c r="CK97" s="486"/>
      <c r="CL97" s="486"/>
      <c r="CM97" s="486"/>
      <c r="CN97" s="486"/>
      <c r="CO97" s="486"/>
      <c r="CP97" s="486"/>
      <c r="CQ97" s="486"/>
      <c r="CR97" s="486"/>
      <c r="CS97" s="486"/>
      <c r="CT97" s="486"/>
      <c r="CU97" s="486"/>
      <c r="CV97" s="486"/>
      <c r="CW97" s="486"/>
      <c r="CX97" s="486"/>
      <c r="CY97" s="486"/>
      <c r="CZ97" s="486"/>
      <c r="DA97" s="486"/>
      <c r="DB97" s="486"/>
      <c r="DC97" s="486"/>
      <c r="DD97" s="486"/>
      <c r="DE97" s="486"/>
      <c r="DF97" s="486"/>
      <c r="DG97" s="486"/>
      <c r="DH97" s="486"/>
      <c r="DI97" s="486"/>
      <c r="DJ97" s="486"/>
      <c r="DK97" s="486"/>
      <c r="DL97" s="486"/>
      <c r="DM97" s="486"/>
      <c r="DN97" s="486"/>
      <c r="DO97" s="486"/>
      <c r="DP97" s="486"/>
      <c r="DQ97" s="486"/>
      <c r="DR97" s="486"/>
      <c r="DS97" s="486"/>
      <c r="DT97" s="486"/>
      <c r="DU97" s="486"/>
      <c r="DV97" s="486"/>
      <c r="DW97" s="486"/>
      <c r="DX97" s="486"/>
      <c r="DY97" s="486"/>
      <c r="DZ97" s="486"/>
      <c r="EA97" s="486"/>
      <c r="EB97" s="486"/>
      <c r="EC97" s="486"/>
      <c r="ED97" s="486"/>
      <c r="EE97" s="486"/>
      <c r="EF97" s="486"/>
      <c r="EG97" s="486"/>
      <c r="EH97" s="486"/>
      <c r="EI97" s="486"/>
      <c r="EJ97" s="486"/>
      <c r="EK97" s="486"/>
      <c r="EL97" s="486"/>
      <c r="EM97" s="486"/>
      <c r="EN97" s="486"/>
      <c r="EO97" s="486"/>
      <c r="EP97" s="486"/>
      <c r="EQ97" s="486"/>
      <c r="ER97" s="486"/>
      <c r="ES97" s="486"/>
      <c r="ET97" s="486"/>
      <c r="EU97" s="486"/>
      <c r="EV97" s="486"/>
      <c r="EW97" s="486"/>
      <c r="EX97" s="486"/>
      <c r="EY97" s="486"/>
      <c r="EZ97" s="486"/>
      <c r="FA97" s="486"/>
      <c r="FB97" s="486"/>
      <c r="FC97" s="486"/>
      <c r="FD97" s="486"/>
      <c r="FE97" s="486"/>
      <c r="FF97" s="486"/>
      <c r="FG97" s="486"/>
      <c r="FH97" s="486"/>
      <c r="FI97" s="486"/>
      <c r="FJ97" s="486"/>
      <c r="FK97" s="486"/>
      <c r="FL97" s="486"/>
      <c r="FM97" s="486"/>
      <c r="FN97" s="486"/>
      <c r="FO97" s="486"/>
      <c r="FP97" s="486"/>
      <c r="FQ97" s="486"/>
      <c r="FR97" s="486"/>
      <c r="FS97" s="486"/>
      <c r="FT97" s="486"/>
      <c r="FU97" s="486"/>
      <c r="FV97" s="486"/>
      <c r="FW97" s="486"/>
      <c r="FX97" s="486"/>
      <c r="FY97" s="486"/>
      <c r="FZ97" s="486"/>
      <c r="GA97" s="486"/>
      <c r="GB97" s="486"/>
      <c r="GC97" s="486"/>
      <c r="GD97" s="486"/>
      <c r="GE97" s="486"/>
      <c r="GF97" s="486"/>
      <c r="GG97" s="486"/>
      <c r="GH97" s="486"/>
      <c r="GI97" s="486"/>
      <c r="GJ97" s="486"/>
      <c r="GK97" s="486"/>
      <c r="GL97" s="486"/>
      <c r="GM97" s="486"/>
      <c r="GN97" s="486"/>
      <c r="GO97" s="486"/>
      <c r="GP97" s="486"/>
      <c r="GQ97" s="486"/>
      <c r="GR97" s="486"/>
      <c r="GS97" s="486"/>
      <c r="GT97" s="486"/>
      <c r="GU97" s="486"/>
      <c r="GV97" s="486"/>
      <c r="GW97" s="486"/>
      <c r="GX97" s="486"/>
      <c r="GY97" s="486"/>
      <c r="GZ97" s="486"/>
      <c r="HA97" s="486"/>
      <c r="HB97" s="486"/>
      <c r="HC97" s="486"/>
      <c r="HD97" s="486"/>
      <c r="HE97" s="486"/>
      <c r="HF97" s="486"/>
      <c r="HG97" s="486"/>
      <c r="HH97" s="486"/>
      <c r="HI97" s="486"/>
      <c r="HJ97" s="486"/>
      <c r="HK97" s="486"/>
      <c r="HL97" s="486"/>
      <c r="HM97" s="486"/>
      <c r="HN97" s="486"/>
    </row>
    <row r="98" spans="1:222" s="299" customFormat="1" ht="20.100000000000001" customHeight="1" x14ac:dyDescent="0.25">
      <c r="A98" s="635"/>
      <c r="B98" s="635"/>
      <c r="C98" s="635"/>
      <c r="D98" s="635"/>
      <c r="E98" s="635"/>
      <c r="F98" s="635"/>
      <c r="G98" s="635"/>
      <c r="H98" s="635"/>
      <c r="I98" s="635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486"/>
      <c r="BL98" s="486"/>
      <c r="BM98" s="486"/>
      <c r="BN98" s="486"/>
      <c r="BO98" s="486"/>
      <c r="BP98" s="486"/>
      <c r="BQ98" s="486"/>
      <c r="BR98" s="486"/>
      <c r="BS98" s="486"/>
      <c r="BT98" s="486"/>
      <c r="BU98" s="486"/>
      <c r="BV98" s="486"/>
      <c r="BW98" s="486"/>
      <c r="BX98" s="486"/>
      <c r="BY98" s="486"/>
      <c r="BZ98" s="486"/>
      <c r="CA98" s="486"/>
      <c r="CB98" s="486"/>
      <c r="CC98" s="486"/>
      <c r="CD98" s="486"/>
      <c r="CE98" s="486"/>
      <c r="CF98" s="486"/>
      <c r="CG98" s="486"/>
      <c r="CH98" s="486"/>
      <c r="CI98" s="486"/>
      <c r="CJ98" s="486"/>
      <c r="CK98" s="486"/>
      <c r="CL98" s="486"/>
      <c r="CM98" s="486"/>
      <c r="CN98" s="486"/>
      <c r="CO98" s="486"/>
      <c r="CP98" s="486"/>
      <c r="CQ98" s="486"/>
      <c r="CR98" s="486"/>
      <c r="CS98" s="486"/>
      <c r="CT98" s="486"/>
      <c r="CU98" s="486"/>
      <c r="CV98" s="486"/>
      <c r="CW98" s="486"/>
      <c r="CX98" s="486"/>
      <c r="CY98" s="486"/>
      <c r="CZ98" s="486"/>
      <c r="DA98" s="486"/>
      <c r="DB98" s="486"/>
      <c r="DC98" s="486"/>
      <c r="DD98" s="486"/>
      <c r="DE98" s="486"/>
      <c r="DF98" s="486"/>
      <c r="DG98" s="486"/>
      <c r="DH98" s="486"/>
      <c r="DI98" s="486"/>
      <c r="DJ98" s="486"/>
      <c r="DK98" s="486"/>
      <c r="DL98" s="486"/>
      <c r="DM98" s="486"/>
      <c r="DN98" s="486"/>
      <c r="DO98" s="486"/>
      <c r="DP98" s="486"/>
      <c r="DQ98" s="486"/>
      <c r="DR98" s="486"/>
      <c r="DS98" s="486"/>
      <c r="DT98" s="486"/>
      <c r="DU98" s="486"/>
      <c r="DV98" s="486"/>
      <c r="DW98" s="486"/>
      <c r="DX98" s="486"/>
      <c r="DY98" s="486"/>
      <c r="DZ98" s="486"/>
      <c r="EA98" s="486"/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6"/>
      <c r="ER98" s="486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486"/>
      <c r="FH98" s="486"/>
      <c r="FI98" s="486"/>
      <c r="FJ98" s="486"/>
      <c r="FK98" s="486"/>
      <c r="FL98" s="486"/>
      <c r="FM98" s="486"/>
      <c r="FN98" s="486"/>
      <c r="FO98" s="486"/>
      <c r="FP98" s="486"/>
      <c r="FQ98" s="486"/>
      <c r="FR98" s="486"/>
      <c r="FS98" s="486"/>
      <c r="FT98" s="486"/>
      <c r="FU98" s="486"/>
      <c r="FV98" s="486"/>
      <c r="FW98" s="486"/>
      <c r="FX98" s="486"/>
      <c r="FY98" s="486"/>
      <c r="FZ98" s="486"/>
      <c r="GA98" s="486"/>
      <c r="GB98" s="486"/>
      <c r="GC98" s="486"/>
      <c r="GD98" s="486"/>
      <c r="GE98" s="486"/>
      <c r="GF98" s="486"/>
      <c r="GG98" s="486"/>
      <c r="GH98" s="486"/>
      <c r="GI98" s="486"/>
      <c r="GJ98" s="486"/>
      <c r="GK98" s="486"/>
      <c r="GL98" s="486"/>
      <c r="GM98" s="486"/>
      <c r="GN98" s="486"/>
      <c r="GO98" s="486"/>
      <c r="GP98" s="486"/>
      <c r="GQ98" s="486"/>
      <c r="GR98" s="486"/>
      <c r="GS98" s="486"/>
      <c r="GT98" s="486"/>
      <c r="GU98" s="486"/>
      <c r="GV98" s="486"/>
      <c r="GW98" s="486"/>
      <c r="GX98" s="486"/>
      <c r="GY98" s="486"/>
      <c r="GZ98" s="486"/>
      <c r="HA98" s="486"/>
      <c r="HB98" s="486"/>
      <c r="HC98" s="486"/>
      <c r="HD98" s="486"/>
      <c r="HE98" s="486"/>
      <c r="HF98" s="486"/>
      <c r="HG98" s="486"/>
      <c r="HH98" s="486"/>
      <c r="HI98" s="486"/>
      <c r="HJ98" s="486"/>
      <c r="HK98" s="486"/>
      <c r="HL98" s="486"/>
      <c r="HM98" s="486"/>
      <c r="HN98" s="486"/>
    </row>
    <row r="99" spans="1:222" s="299" customFormat="1" ht="20.100000000000001" customHeight="1" x14ac:dyDescent="0.25">
      <c r="A99" s="635"/>
      <c r="B99" s="635"/>
      <c r="C99" s="635"/>
      <c r="D99" s="635"/>
      <c r="E99" s="635"/>
      <c r="F99" s="635"/>
      <c r="G99" s="635"/>
      <c r="H99" s="635"/>
      <c r="I99" s="635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486"/>
      <c r="BL99" s="486"/>
      <c r="BM99" s="486"/>
      <c r="BN99" s="486"/>
      <c r="BO99" s="486"/>
      <c r="BP99" s="486"/>
      <c r="BQ99" s="486"/>
      <c r="BR99" s="486"/>
      <c r="BS99" s="486"/>
      <c r="BT99" s="486"/>
      <c r="BU99" s="486"/>
      <c r="BV99" s="486"/>
      <c r="BW99" s="486"/>
      <c r="BX99" s="486"/>
      <c r="BY99" s="486"/>
      <c r="BZ99" s="486"/>
      <c r="CA99" s="486"/>
      <c r="CB99" s="486"/>
      <c r="CC99" s="486"/>
      <c r="CD99" s="486"/>
      <c r="CE99" s="486"/>
      <c r="CF99" s="486"/>
      <c r="CG99" s="486"/>
      <c r="CH99" s="486"/>
      <c r="CI99" s="486"/>
      <c r="CJ99" s="486"/>
      <c r="CK99" s="486"/>
      <c r="CL99" s="486"/>
      <c r="CM99" s="486"/>
      <c r="CN99" s="486"/>
      <c r="CO99" s="486"/>
      <c r="CP99" s="486"/>
      <c r="CQ99" s="486"/>
      <c r="CR99" s="486"/>
      <c r="CS99" s="486"/>
      <c r="CT99" s="486"/>
      <c r="CU99" s="486"/>
      <c r="CV99" s="486"/>
      <c r="CW99" s="486"/>
      <c r="CX99" s="486"/>
      <c r="CY99" s="486"/>
      <c r="CZ99" s="486"/>
      <c r="DA99" s="486"/>
      <c r="DB99" s="486"/>
      <c r="DC99" s="486"/>
      <c r="DD99" s="486"/>
      <c r="DE99" s="486"/>
      <c r="DF99" s="486"/>
      <c r="DG99" s="486"/>
      <c r="DH99" s="486"/>
      <c r="DI99" s="486"/>
      <c r="DJ99" s="486"/>
      <c r="DK99" s="486"/>
      <c r="DL99" s="486"/>
      <c r="DM99" s="486"/>
      <c r="DN99" s="486"/>
      <c r="DO99" s="486"/>
      <c r="DP99" s="486"/>
      <c r="DQ99" s="486"/>
      <c r="DR99" s="486"/>
      <c r="DS99" s="486"/>
      <c r="DT99" s="486"/>
      <c r="DU99" s="486"/>
      <c r="DV99" s="486"/>
      <c r="DW99" s="486"/>
      <c r="DX99" s="486"/>
      <c r="DY99" s="486"/>
      <c r="DZ99" s="486"/>
      <c r="EA99" s="486"/>
      <c r="EB99" s="486"/>
      <c r="EC99" s="486"/>
      <c r="ED99" s="486"/>
      <c r="EE99" s="486"/>
      <c r="EF99" s="486"/>
      <c r="EG99" s="486"/>
      <c r="EH99" s="486"/>
      <c r="EI99" s="486"/>
      <c r="EJ99" s="486"/>
      <c r="EK99" s="486"/>
      <c r="EL99" s="486"/>
      <c r="EM99" s="486"/>
      <c r="EN99" s="486"/>
      <c r="EO99" s="486"/>
      <c r="EP99" s="486"/>
      <c r="EQ99" s="486"/>
      <c r="ER99" s="486"/>
      <c r="ES99" s="486"/>
      <c r="ET99" s="486"/>
      <c r="EU99" s="486"/>
      <c r="EV99" s="486"/>
      <c r="EW99" s="486"/>
      <c r="EX99" s="486"/>
      <c r="EY99" s="486"/>
      <c r="EZ99" s="486"/>
      <c r="FA99" s="486"/>
      <c r="FB99" s="486"/>
      <c r="FC99" s="486"/>
      <c r="FD99" s="486"/>
      <c r="FE99" s="486"/>
      <c r="FF99" s="486"/>
      <c r="FG99" s="486"/>
      <c r="FH99" s="486"/>
      <c r="FI99" s="486"/>
      <c r="FJ99" s="486"/>
      <c r="FK99" s="486"/>
      <c r="FL99" s="486"/>
      <c r="FM99" s="486"/>
      <c r="FN99" s="486"/>
      <c r="FO99" s="486"/>
      <c r="FP99" s="486"/>
      <c r="FQ99" s="486"/>
      <c r="FR99" s="486"/>
      <c r="FS99" s="486"/>
      <c r="FT99" s="486"/>
      <c r="FU99" s="486"/>
      <c r="FV99" s="486"/>
      <c r="FW99" s="486"/>
      <c r="FX99" s="486"/>
      <c r="FY99" s="486"/>
      <c r="FZ99" s="486"/>
      <c r="GA99" s="486"/>
      <c r="GB99" s="486"/>
      <c r="GC99" s="486"/>
      <c r="GD99" s="486"/>
      <c r="GE99" s="486"/>
      <c r="GF99" s="486"/>
      <c r="GG99" s="486"/>
      <c r="GH99" s="486"/>
      <c r="GI99" s="486"/>
      <c r="GJ99" s="486"/>
      <c r="GK99" s="486"/>
      <c r="GL99" s="486"/>
      <c r="GM99" s="486"/>
      <c r="GN99" s="486"/>
      <c r="GO99" s="486"/>
      <c r="GP99" s="486"/>
      <c r="GQ99" s="486"/>
      <c r="GR99" s="486"/>
      <c r="GS99" s="486"/>
      <c r="GT99" s="486"/>
      <c r="GU99" s="486"/>
      <c r="GV99" s="486"/>
      <c r="GW99" s="486"/>
      <c r="GX99" s="486"/>
      <c r="GY99" s="486"/>
      <c r="GZ99" s="486"/>
      <c r="HA99" s="486"/>
      <c r="HB99" s="486"/>
      <c r="HC99" s="486"/>
      <c r="HD99" s="486"/>
      <c r="HE99" s="486"/>
      <c r="HF99" s="486"/>
      <c r="HG99" s="486"/>
      <c r="HH99" s="486"/>
      <c r="HI99" s="486"/>
      <c r="HJ99" s="486"/>
      <c r="HK99" s="486"/>
      <c r="HL99" s="486"/>
      <c r="HM99" s="486"/>
      <c r="HN99" s="486"/>
    </row>
    <row r="100" spans="1:222" s="299" customFormat="1" ht="20.100000000000001" customHeight="1" x14ac:dyDescent="0.25">
      <c r="A100" s="635"/>
      <c r="B100" s="635"/>
      <c r="C100" s="635"/>
      <c r="D100" s="635"/>
      <c r="E100" s="635"/>
      <c r="F100" s="635"/>
      <c r="G100" s="635"/>
      <c r="H100" s="635"/>
      <c r="I100" s="635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6"/>
      <c r="AN100" s="486"/>
      <c r="AO100" s="486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486"/>
      <c r="BL100" s="486"/>
      <c r="BM100" s="486"/>
      <c r="BN100" s="486"/>
      <c r="BO100" s="486"/>
      <c r="BP100" s="486"/>
      <c r="BQ100" s="486"/>
      <c r="BR100" s="486"/>
      <c r="BS100" s="486"/>
      <c r="BT100" s="486"/>
      <c r="BU100" s="486"/>
      <c r="BV100" s="486"/>
      <c r="BW100" s="486"/>
      <c r="BX100" s="486"/>
      <c r="BY100" s="486"/>
      <c r="BZ100" s="486"/>
      <c r="CA100" s="486"/>
      <c r="CB100" s="486"/>
      <c r="CC100" s="486"/>
      <c r="CD100" s="486"/>
      <c r="CE100" s="486"/>
      <c r="CF100" s="486"/>
      <c r="CG100" s="486"/>
      <c r="CH100" s="486"/>
      <c r="CI100" s="486"/>
      <c r="CJ100" s="486"/>
      <c r="CK100" s="486"/>
      <c r="CL100" s="486"/>
      <c r="CM100" s="486"/>
      <c r="CN100" s="486"/>
      <c r="CO100" s="486"/>
      <c r="CP100" s="486"/>
      <c r="CQ100" s="486"/>
      <c r="CR100" s="486"/>
      <c r="CS100" s="486"/>
      <c r="CT100" s="486"/>
      <c r="CU100" s="486"/>
      <c r="CV100" s="486"/>
      <c r="CW100" s="486"/>
      <c r="CX100" s="486"/>
      <c r="CY100" s="486"/>
      <c r="CZ100" s="486"/>
      <c r="DA100" s="486"/>
      <c r="DB100" s="486"/>
      <c r="DC100" s="486"/>
      <c r="DD100" s="486"/>
      <c r="DE100" s="486"/>
      <c r="DF100" s="486"/>
      <c r="DG100" s="486"/>
      <c r="DH100" s="486"/>
      <c r="DI100" s="486"/>
      <c r="DJ100" s="486"/>
      <c r="DK100" s="486"/>
      <c r="DL100" s="486"/>
      <c r="DM100" s="486"/>
      <c r="DN100" s="486"/>
      <c r="DO100" s="486"/>
      <c r="DP100" s="486"/>
      <c r="DQ100" s="486"/>
      <c r="DR100" s="486"/>
      <c r="DS100" s="486"/>
      <c r="DT100" s="486"/>
      <c r="DU100" s="486"/>
      <c r="DV100" s="486"/>
      <c r="DW100" s="486"/>
      <c r="DX100" s="486"/>
      <c r="DY100" s="486"/>
      <c r="DZ100" s="486"/>
      <c r="EA100" s="486"/>
      <c r="EB100" s="486"/>
      <c r="EC100" s="486"/>
      <c r="ED100" s="486"/>
      <c r="EE100" s="486"/>
      <c r="EF100" s="486"/>
      <c r="EG100" s="486"/>
      <c r="EH100" s="486"/>
      <c r="EI100" s="486"/>
      <c r="EJ100" s="486"/>
      <c r="EK100" s="486"/>
      <c r="EL100" s="486"/>
      <c r="EM100" s="486"/>
      <c r="EN100" s="486"/>
      <c r="EO100" s="486"/>
      <c r="EP100" s="486"/>
      <c r="EQ100" s="486"/>
      <c r="ER100" s="486"/>
      <c r="ES100" s="486"/>
      <c r="ET100" s="486"/>
      <c r="EU100" s="486"/>
      <c r="EV100" s="486"/>
      <c r="EW100" s="486"/>
      <c r="EX100" s="486"/>
      <c r="EY100" s="486"/>
      <c r="EZ100" s="486"/>
      <c r="FA100" s="486"/>
      <c r="FB100" s="486"/>
      <c r="FC100" s="486"/>
      <c r="FD100" s="486"/>
      <c r="FE100" s="486"/>
      <c r="FF100" s="486"/>
      <c r="FG100" s="486"/>
      <c r="FH100" s="486"/>
      <c r="FI100" s="486"/>
      <c r="FJ100" s="486"/>
      <c r="FK100" s="486"/>
      <c r="FL100" s="486"/>
      <c r="FM100" s="486"/>
      <c r="FN100" s="486"/>
      <c r="FO100" s="486"/>
      <c r="FP100" s="486"/>
      <c r="FQ100" s="486"/>
      <c r="FR100" s="486"/>
      <c r="FS100" s="486"/>
      <c r="FT100" s="486"/>
      <c r="FU100" s="486"/>
      <c r="FV100" s="486"/>
      <c r="FW100" s="486"/>
      <c r="FX100" s="486"/>
      <c r="FY100" s="486"/>
      <c r="FZ100" s="486"/>
      <c r="GA100" s="486"/>
      <c r="GB100" s="486"/>
      <c r="GC100" s="486"/>
      <c r="GD100" s="486"/>
      <c r="GE100" s="486"/>
      <c r="GF100" s="486"/>
      <c r="GG100" s="486"/>
      <c r="GH100" s="486"/>
      <c r="GI100" s="486"/>
      <c r="GJ100" s="486"/>
      <c r="GK100" s="486"/>
      <c r="GL100" s="486"/>
      <c r="GM100" s="486"/>
      <c r="GN100" s="486"/>
      <c r="GO100" s="486"/>
      <c r="GP100" s="486"/>
      <c r="GQ100" s="486"/>
      <c r="GR100" s="486"/>
      <c r="GS100" s="486"/>
      <c r="GT100" s="486"/>
      <c r="GU100" s="486"/>
      <c r="GV100" s="486"/>
      <c r="GW100" s="486"/>
      <c r="GX100" s="486"/>
      <c r="GY100" s="486"/>
      <c r="GZ100" s="486"/>
      <c r="HA100" s="486"/>
      <c r="HB100" s="486"/>
      <c r="HC100" s="486"/>
      <c r="HD100" s="486"/>
      <c r="HE100" s="486"/>
      <c r="HF100" s="486"/>
      <c r="HG100" s="486"/>
      <c r="HH100" s="486"/>
      <c r="HI100" s="486"/>
      <c r="HJ100" s="486"/>
      <c r="HK100" s="486"/>
      <c r="HL100" s="486"/>
      <c r="HM100" s="486"/>
      <c r="HN100" s="486"/>
    </row>
    <row r="101" spans="1:222" s="299" customFormat="1" ht="20.100000000000001" customHeight="1" x14ac:dyDescent="0.25">
      <c r="A101" s="635"/>
      <c r="B101" s="635"/>
      <c r="C101" s="635"/>
      <c r="D101" s="635"/>
      <c r="E101" s="635"/>
      <c r="F101" s="635"/>
      <c r="G101" s="635"/>
      <c r="H101" s="635"/>
      <c r="I101" s="635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486"/>
      <c r="AN101" s="486"/>
      <c r="AO101" s="486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486"/>
      <c r="BL101" s="486"/>
      <c r="BM101" s="486"/>
      <c r="BN101" s="486"/>
      <c r="BO101" s="486"/>
      <c r="BP101" s="486"/>
      <c r="BQ101" s="486"/>
      <c r="BR101" s="486"/>
      <c r="BS101" s="486"/>
      <c r="BT101" s="486"/>
      <c r="BU101" s="486"/>
      <c r="BV101" s="486"/>
      <c r="BW101" s="486"/>
      <c r="BX101" s="486"/>
      <c r="BY101" s="486"/>
      <c r="BZ101" s="486"/>
      <c r="CA101" s="486"/>
      <c r="CB101" s="486"/>
      <c r="CC101" s="486"/>
      <c r="CD101" s="486"/>
      <c r="CE101" s="486"/>
      <c r="CF101" s="486"/>
      <c r="CG101" s="486"/>
      <c r="CH101" s="486"/>
      <c r="CI101" s="486"/>
      <c r="CJ101" s="486"/>
      <c r="CK101" s="486"/>
      <c r="CL101" s="486"/>
      <c r="CM101" s="486"/>
      <c r="CN101" s="486"/>
      <c r="CO101" s="486"/>
      <c r="CP101" s="486"/>
      <c r="CQ101" s="486"/>
      <c r="CR101" s="486"/>
      <c r="CS101" s="486"/>
      <c r="CT101" s="486"/>
      <c r="CU101" s="486"/>
      <c r="CV101" s="486"/>
      <c r="CW101" s="486"/>
      <c r="CX101" s="486"/>
      <c r="CY101" s="486"/>
      <c r="CZ101" s="486"/>
      <c r="DA101" s="486"/>
      <c r="DB101" s="486"/>
      <c r="DC101" s="486"/>
      <c r="DD101" s="486"/>
      <c r="DE101" s="486"/>
      <c r="DF101" s="486"/>
      <c r="DG101" s="486"/>
      <c r="DH101" s="486"/>
      <c r="DI101" s="486"/>
      <c r="DJ101" s="486"/>
      <c r="DK101" s="486"/>
      <c r="DL101" s="486"/>
      <c r="DM101" s="486"/>
      <c r="DN101" s="486"/>
      <c r="DO101" s="486"/>
      <c r="DP101" s="486"/>
      <c r="DQ101" s="486"/>
      <c r="DR101" s="486"/>
      <c r="DS101" s="486"/>
      <c r="DT101" s="486"/>
      <c r="DU101" s="486"/>
      <c r="DV101" s="486"/>
      <c r="DW101" s="486"/>
      <c r="DX101" s="486"/>
      <c r="DY101" s="486"/>
      <c r="DZ101" s="486"/>
      <c r="EA101" s="486"/>
      <c r="EB101" s="486"/>
      <c r="EC101" s="486"/>
      <c r="ED101" s="486"/>
      <c r="EE101" s="486"/>
      <c r="EF101" s="486"/>
      <c r="EG101" s="486"/>
      <c r="EH101" s="486"/>
      <c r="EI101" s="486"/>
      <c r="EJ101" s="486"/>
      <c r="EK101" s="486"/>
      <c r="EL101" s="486"/>
      <c r="EM101" s="486"/>
      <c r="EN101" s="486"/>
      <c r="EO101" s="486"/>
      <c r="EP101" s="486"/>
      <c r="EQ101" s="486"/>
      <c r="ER101" s="486"/>
      <c r="ES101" s="486"/>
      <c r="ET101" s="486"/>
      <c r="EU101" s="486"/>
      <c r="EV101" s="486"/>
      <c r="EW101" s="486"/>
      <c r="EX101" s="486"/>
      <c r="EY101" s="486"/>
      <c r="EZ101" s="486"/>
      <c r="FA101" s="486"/>
      <c r="FB101" s="486"/>
      <c r="FC101" s="486"/>
      <c r="FD101" s="486"/>
      <c r="FE101" s="486"/>
      <c r="FF101" s="486"/>
      <c r="FG101" s="486"/>
      <c r="FH101" s="486"/>
      <c r="FI101" s="486"/>
      <c r="FJ101" s="486"/>
      <c r="FK101" s="486"/>
      <c r="FL101" s="486"/>
      <c r="FM101" s="486"/>
      <c r="FN101" s="486"/>
      <c r="FO101" s="486"/>
      <c r="FP101" s="486"/>
      <c r="FQ101" s="486"/>
      <c r="FR101" s="486"/>
      <c r="FS101" s="486"/>
      <c r="FT101" s="486"/>
      <c r="FU101" s="486"/>
      <c r="FV101" s="486"/>
      <c r="FW101" s="486"/>
      <c r="FX101" s="486"/>
      <c r="FY101" s="486"/>
      <c r="FZ101" s="486"/>
      <c r="GA101" s="486"/>
      <c r="GB101" s="486"/>
      <c r="GC101" s="486"/>
      <c r="GD101" s="486"/>
      <c r="GE101" s="486"/>
      <c r="GF101" s="486"/>
      <c r="GG101" s="486"/>
      <c r="GH101" s="486"/>
      <c r="GI101" s="486"/>
      <c r="GJ101" s="486"/>
      <c r="GK101" s="486"/>
      <c r="GL101" s="486"/>
      <c r="GM101" s="486"/>
      <c r="GN101" s="486"/>
      <c r="GO101" s="486"/>
      <c r="GP101" s="486"/>
      <c r="GQ101" s="486"/>
      <c r="GR101" s="486"/>
      <c r="GS101" s="486"/>
      <c r="GT101" s="486"/>
      <c r="GU101" s="486"/>
      <c r="GV101" s="486"/>
      <c r="GW101" s="486"/>
      <c r="GX101" s="486"/>
      <c r="GY101" s="486"/>
      <c r="GZ101" s="486"/>
      <c r="HA101" s="486"/>
      <c r="HB101" s="486"/>
      <c r="HC101" s="486"/>
      <c r="HD101" s="486"/>
      <c r="HE101" s="486"/>
      <c r="HF101" s="486"/>
      <c r="HG101" s="486"/>
      <c r="HH101" s="486"/>
      <c r="HI101" s="486"/>
      <c r="HJ101" s="486"/>
      <c r="HK101" s="486"/>
      <c r="HL101" s="486"/>
      <c r="HM101" s="486"/>
      <c r="HN101" s="486"/>
    </row>
    <row r="102" spans="1:222" s="299" customFormat="1" ht="20.100000000000001" customHeight="1" x14ac:dyDescent="0.25">
      <c r="A102" s="635"/>
      <c r="B102" s="635"/>
      <c r="C102" s="635"/>
      <c r="D102" s="635"/>
      <c r="E102" s="635"/>
      <c r="F102" s="635"/>
      <c r="G102" s="635"/>
      <c r="H102" s="635"/>
      <c r="I102" s="635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6"/>
      <c r="AO102" s="486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486"/>
      <c r="BL102" s="486"/>
      <c r="BM102" s="486"/>
      <c r="BN102" s="486"/>
      <c r="BO102" s="486"/>
      <c r="BP102" s="486"/>
      <c r="BQ102" s="486"/>
      <c r="BR102" s="486"/>
      <c r="BS102" s="486"/>
      <c r="BT102" s="486"/>
      <c r="BU102" s="486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486"/>
      <c r="CU102" s="486"/>
      <c r="CV102" s="486"/>
      <c r="CW102" s="486"/>
      <c r="CX102" s="486"/>
      <c r="CY102" s="486"/>
      <c r="CZ102" s="486"/>
      <c r="DA102" s="486"/>
      <c r="DB102" s="486"/>
      <c r="DC102" s="486"/>
      <c r="DD102" s="486"/>
      <c r="DE102" s="486"/>
      <c r="DF102" s="486"/>
      <c r="DG102" s="486"/>
      <c r="DH102" s="486"/>
      <c r="DI102" s="486"/>
      <c r="DJ102" s="486"/>
      <c r="DK102" s="486"/>
      <c r="DL102" s="486"/>
      <c r="DM102" s="486"/>
      <c r="DN102" s="486"/>
      <c r="DO102" s="486"/>
      <c r="DP102" s="486"/>
      <c r="DQ102" s="486"/>
      <c r="DR102" s="486"/>
      <c r="DS102" s="486"/>
      <c r="DT102" s="486"/>
      <c r="DU102" s="486"/>
      <c r="DV102" s="486"/>
      <c r="DW102" s="486"/>
      <c r="DX102" s="486"/>
      <c r="DY102" s="486"/>
      <c r="DZ102" s="486"/>
      <c r="EA102" s="486"/>
      <c r="EB102" s="486"/>
      <c r="EC102" s="486"/>
      <c r="ED102" s="486"/>
      <c r="EE102" s="486"/>
      <c r="EF102" s="486"/>
      <c r="EG102" s="486"/>
      <c r="EH102" s="486"/>
      <c r="EI102" s="486"/>
      <c r="EJ102" s="486"/>
      <c r="EK102" s="486"/>
      <c r="EL102" s="486"/>
      <c r="EM102" s="486"/>
      <c r="EN102" s="486"/>
      <c r="EO102" s="486"/>
      <c r="EP102" s="486"/>
      <c r="EQ102" s="486"/>
      <c r="ER102" s="486"/>
      <c r="ES102" s="486"/>
      <c r="ET102" s="486"/>
      <c r="EU102" s="486"/>
      <c r="EV102" s="486"/>
      <c r="EW102" s="486"/>
      <c r="EX102" s="486"/>
      <c r="EY102" s="486"/>
      <c r="EZ102" s="486"/>
      <c r="FA102" s="486"/>
      <c r="FB102" s="486"/>
      <c r="FC102" s="486"/>
      <c r="FD102" s="486"/>
      <c r="FE102" s="486"/>
      <c r="FF102" s="486"/>
      <c r="FG102" s="486"/>
      <c r="FH102" s="486"/>
      <c r="FI102" s="486"/>
      <c r="FJ102" s="486"/>
      <c r="FK102" s="486"/>
      <c r="FL102" s="486"/>
      <c r="FM102" s="486"/>
      <c r="FN102" s="486"/>
      <c r="FO102" s="486"/>
      <c r="FP102" s="486"/>
      <c r="FQ102" s="486"/>
      <c r="FR102" s="486"/>
      <c r="FS102" s="486"/>
      <c r="FT102" s="486"/>
      <c r="FU102" s="486"/>
      <c r="FV102" s="486"/>
      <c r="FW102" s="486"/>
      <c r="FX102" s="486"/>
      <c r="FY102" s="486"/>
      <c r="FZ102" s="486"/>
      <c r="GA102" s="486"/>
      <c r="GB102" s="486"/>
      <c r="GC102" s="486"/>
      <c r="GD102" s="486"/>
      <c r="GE102" s="486"/>
      <c r="GF102" s="486"/>
      <c r="GG102" s="486"/>
      <c r="GH102" s="486"/>
      <c r="GI102" s="486"/>
      <c r="GJ102" s="486"/>
      <c r="GK102" s="486"/>
      <c r="GL102" s="486"/>
      <c r="GM102" s="486"/>
      <c r="GN102" s="486"/>
      <c r="GO102" s="486"/>
      <c r="GP102" s="486"/>
      <c r="GQ102" s="486"/>
      <c r="GR102" s="486"/>
      <c r="GS102" s="486"/>
      <c r="GT102" s="486"/>
      <c r="GU102" s="486"/>
      <c r="GV102" s="486"/>
      <c r="GW102" s="486"/>
      <c r="GX102" s="486"/>
      <c r="GY102" s="486"/>
      <c r="GZ102" s="486"/>
      <c r="HA102" s="486"/>
      <c r="HB102" s="486"/>
      <c r="HC102" s="486"/>
      <c r="HD102" s="486"/>
      <c r="HE102" s="486"/>
      <c r="HF102" s="486"/>
      <c r="HG102" s="486"/>
      <c r="HH102" s="486"/>
      <c r="HI102" s="486"/>
      <c r="HJ102" s="486"/>
      <c r="HK102" s="486"/>
      <c r="HL102" s="486"/>
      <c r="HM102" s="486"/>
      <c r="HN102" s="486"/>
    </row>
    <row r="103" spans="1:222" s="299" customFormat="1" ht="20.100000000000001" customHeight="1" x14ac:dyDescent="0.25">
      <c r="A103" s="635"/>
      <c r="B103" s="635"/>
      <c r="C103" s="635"/>
      <c r="D103" s="635"/>
      <c r="E103" s="635"/>
      <c r="F103" s="635"/>
      <c r="G103" s="635"/>
      <c r="H103" s="635"/>
      <c r="I103" s="635"/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Z103" s="486"/>
      <c r="AA103" s="486"/>
      <c r="AB103" s="486"/>
      <c r="AC103" s="486"/>
      <c r="AD103" s="486"/>
      <c r="AE103" s="486"/>
      <c r="AF103" s="486"/>
      <c r="AG103" s="486"/>
      <c r="AH103" s="486"/>
      <c r="AI103" s="486"/>
      <c r="AJ103" s="486"/>
      <c r="AK103" s="486"/>
      <c r="AL103" s="486"/>
      <c r="AM103" s="486"/>
      <c r="AN103" s="486"/>
      <c r="AO103" s="486"/>
      <c r="AP103" s="486"/>
      <c r="AQ103" s="486"/>
      <c r="AR103" s="486"/>
      <c r="AS103" s="486"/>
      <c r="AT103" s="486"/>
      <c r="AU103" s="486"/>
      <c r="AV103" s="486"/>
      <c r="AW103" s="486"/>
      <c r="AX103" s="486"/>
      <c r="AY103" s="486"/>
      <c r="AZ103" s="486"/>
      <c r="BA103" s="486"/>
      <c r="BB103" s="486"/>
      <c r="BC103" s="486"/>
      <c r="BD103" s="486"/>
      <c r="BE103" s="486"/>
      <c r="BF103" s="486"/>
      <c r="BG103" s="486"/>
      <c r="BH103" s="486"/>
      <c r="BI103" s="486"/>
      <c r="BJ103" s="486"/>
      <c r="BK103" s="486"/>
      <c r="BL103" s="486"/>
      <c r="BM103" s="486"/>
      <c r="BN103" s="486"/>
      <c r="BO103" s="486"/>
      <c r="BP103" s="486"/>
      <c r="BQ103" s="486"/>
      <c r="BR103" s="486"/>
      <c r="BS103" s="486"/>
      <c r="BT103" s="486"/>
      <c r="BU103" s="486"/>
      <c r="BV103" s="486"/>
      <c r="BW103" s="486"/>
      <c r="BX103" s="486"/>
      <c r="BY103" s="486"/>
      <c r="BZ103" s="486"/>
      <c r="CA103" s="486"/>
      <c r="CB103" s="486"/>
      <c r="CC103" s="486"/>
      <c r="CD103" s="486"/>
      <c r="CE103" s="486"/>
      <c r="CF103" s="486"/>
      <c r="CG103" s="486"/>
      <c r="CH103" s="486"/>
      <c r="CI103" s="486"/>
      <c r="CJ103" s="486"/>
      <c r="CK103" s="486"/>
      <c r="CL103" s="486"/>
      <c r="CM103" s="486"/>
      <c r="CN103" s="486"/>
      <c r="CO103" s="486"/>
      <c r="CP103" s="486"/>
      <c r="CQ103" s="486"/>
      <c r="CR103" s="486"/>
      <c r="CS103" s="486"/>
      <c r="CT103" s="486"/>
      <c r="CU103" s="486"/>
      <c r="CV103" s="486"/>
      <c r="CW103" s="486"/>
      <c r="CX103" s="486"/>
      <c r="CY103" s="486"/>
      <c r="CZ103" s="486"/>
      <c r="DA103" s="486"/>
      <c r="DB103" s="486"/>
      <c r="DC103" s="486"/>
      <c r="DD103" s="486"/>
      <c r="DE103" s="486"/>
      <c r="DF103" s="486"/>
      <c r="DG103" s="486"/>
      <c r="DH103" s="486"/>
      <c r="DI103" s="486"/>
      <c r="DJ103" s="486"/>
      <c r="DK103" s="486"/>
      <c r="DL103" s="486"/>
      <c r="DM103" s="486"/>
      <c r="DN103" s="486"/>
      <c r="DO103" s="486"/>
      <c r="DP103" s="486"/>
      <c r="DQ103" s="486"/>
      <c r="DR103" s="486"/>
      <c r="DS103" s="486"/>
      <c r="DT103" s="486"/>
      <c r="DU103" s="486"/>
      <c r="DV103" s="486"/>
      <c r="DW103" s="486"/>
      <c r="DX103" s="486"/>
      <c r="DY103" s="486"/>
      <c r="DZ103" s="486"/>
      <c r="EA103" s="486"/>
      <c r="EB103" s="486"/>
      <c r="EC103" s="486"/>
      <c r="ED103" s="486"/>
      <c r="EE103" s="486"/>
      <c r="EF103" s="486"/>
      <c r="EG103" s="486"/>
      <c r="EH103" s="486"/>
      <c r="EI103" s="486"/>
      <c r="EJ103" s="486"/>
      <c r="EK103" s="486"/>
      <c r="EL103" s="486"/>
      <c r="EM103" s="486"/>
      <c r="EN103" s="486"/>
      <c r="EO103" s="486"/>
      <c r="EP103" s="486"/>
      <c r="EQ103" s="486"/>
      <c r="ER103" s="486"/>
      <c r="ES103" s="486"/>
      <c r="ET103" s="486"/>
      <c r="EU103" s="486"/>
      <c r="EV103" s="486"/>
      <c r="EW103" s="486"/>
      <c r="EX103" s="486"/>
      <c r="EY103" s="486"/>
      <c r="EZ103" s="486"/>
      <c r="FA103" s="486"/>
      <c r="FB103" s="486"/>
      <c r="FC103" s="486"/>
      <c r="FD103" s="486"/>
      <c r="FE103" s="486"/>
      <c r="FF103" s="486"/>
      <c r="FG103" s="486"/>
      <c r="FH103" s="486"/>
      <c r="FI103" s="486"/>
      <c r="FJ103" s="486"/>
      <c r="FK103" s="486"/>
      <c r="FL103" s="486"/>
      <c r="FM103" s="486"/>
      <c r="FN103" s="486"/>
      <c r="FO103" s="486"/>
      <c r="FP103" s="486"/>
      <c r="FQ103" s="486"/>
      <c r="FR103" s="486"/>
      <c r="FS103" s="486"/>
      <c r="FT103" s="486"/>
      <c r="FU103" s="486"/>
      <c r="FV103" s="486"/>
      <c r="FW103" s="486"/>
      <c r="FX103" s="486"/>
      <c r="FY103" s="486"/>
      <c r="FZ103" s="486"/>
      <c r="GA103" s="486"/>
      <c r="GB103" s="486"/>
      <c r="GC103" s="486"/>
      <c r="GD103" s="486"/>
      <c r="GE103" s="486"/>
      <c r="GF103" s="486"/>
      <c r="GG103" s="486"/>
      <c r="GH103" s="486"/>
      <c r="GI103" s="486"/>
      <c r="GJ103" s="486"/>
      <c r="GK103" s="486"/>
      <c r="GL103" s="486"/>
      <c r="GM103" s="486"/>
      <c r="GN103" s="486"/>
      <c r="GO103" s="486"/>
      <c r="GP103" s="486"/>
      <c r="GQ103" s="486"/>
      <c r="GR103" s="486"/>
      <c r="GS103" s="486"/>
      <c r="GT103" s="486"/>
      <c r="GU103" s="486"/>
      <c r="GV103" s="486"/>
      <c r="GW103" s="486"/>
      <c r="GX103" s="486"/>
      <c r="GY103" s="486"/>
      <c r="GZ103" s="486"/>
      <c r="HA103" s="486"/>
      <c r="HB103" s="486"/>
      <c r="HC103" s="486"/>
      <c r="HD103" s="486"/>
      <c r="HE103" s="486"/>
      <c r="HF103" s="486"/>
      <c r="HG103" s="486"/>
      <c r="HH103" s="486"/>
      <c r="HI103" s="486"/>
      <c r="HJ103" s="486"/>
      <c r="HK103" s="486"/>
      <c r="HL103" s="486"/>
      <c r="HM103" s="486"/>
      <c r="HN103" s="486"/>
    </row>
    <row r="104" spans="1:222" s="299" customFormat="1" ht="20.100000000000001" customHeight="1" x14ac:dyDescent="0.25">
      <c r="A104" s="635"/>
      <c r="B104" s="635"/>
      <c r="C104" s="635"/>
      <c r="D104" s="635"/>
      <c r="E104" s="635"/>
      <c r="F104" s="635"/>
      <c r="G104" s="635"/>
      <c r="H104" s="635"/>
      <c r="I104" s="635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Z104" s="486"/>
      <c r="AA104" s="486"/>
      <c r="AB104" s="486"/>
      <c r="AC104" s="486"/>
      <c r="AD104" s="486"/>
      <c r="AE104" s="486"/>
      <c r="AF104" s="486"/>
      <c r="AG104" s="486"/>
      <c r="AH104" s="486"/>
      <c r="AI104" s="486"/>
      <c r="AJ104" s="486"/>
      <c r="AK104" s="486"/>
      <c r="AL104" s="486"/>
      <c r="AM104" s="486"/>
      <c r="AN104" s="486"/>
      <c r="AO104" s="486"/>
      <c r="AP104" s="486"/>
      <c r="AQ104" s="486"/>
      <c r="AR104" s="486"/>
      <c r="AS104" s="486"/>
      <c r="AT104" s="486"/>
      <c r="AU104" s="486"/>
      <c r="AV104" s="486"/>
      <c r="AW104" s="486"/>
      <c r="AX104" s="486"/>
      <c r="AY104" s="486"/>
      <c r="AZ104" s="486"/>
      <c r="BA104" s="486"/>
      <c r="BB104" s="486"/>
      <c r="BC104" s="486"/>
      <c r="BD104" s="486"/>
      <c r="BE104" s="486"/>
      <c r="BF104" s="486"/>
      <c r="BG104" s="486"/>
      <c r="BH104" s="486"/>
      <c r="BI104" s="486"/>
      <c r="BJ104" s="486"/>
      <c r="BK104" s="486"/>
      <c r="BL104" s="486"/>
      <c r="BM104" s="486"/>
      <c r="BN104" s="486"/>
      <c r="BO104" s="486"/>
      <c r="BP104" s="486"/>
      <c r="BQ104" s="486"/>
      <c r="BR104" s="486"/>
      <c r="BS104" s="486"/>
      <c r="BT104" s="486"/>
      <c r="BU104" s="486"/>
      <c r="BV104" s="486"/>
      <c r="BW104" s="486"/>
      <c r="BX104" s="486"/>
      <c r="BY104" s="486"/>
      <c r="BZ104" s="486"/>
      <c r="CA104" s="486"/>
      <c r="CB104" s="486"/>
      <c r="CC104" s="486"/>
      <c r="CD104" s="486"/>
      <c r="CE104" s="486"/>
      <c r="CF104" s="486"/>
      <c r="CG104" s="486"/>
      <c r="CH104" s="486"/>
      <c r="CI104" s="486"/>
      <c r="CJ104" s="486"/>
      <c r="CK104" s="486"/>
      <c r="CL104" s="486"/>
      <c r="CM104" s="486"/>
      <c r="CN104" s="486"/>
      <c r="CO104" s="486"/>
      <c r="CP104" s="486"/>
      <c r="CQ104" s="486"/>
      <c r="CR104" s="486"/>
      <c r="CS104" s="486"/>
      <c r="CT104" s="486"/>
      <c r="CU104" s="486"/>
      <c r="CV104" s="486"/>
      <c r="CW104" s="486"/>
      <c r="CX104" s="486"/>
      <c r="CY104" s="486"/>
      <c r="CZ104" s="486"/>
      <c r="DA104" s="486"/>
      <c r="DB104" s="486"/>
      <c r="DC104" s="486"/>
      <c r="DD104" s="486"/>
      <c r="DE104" s="486"/>
      <c r="DF104" s="486"/>
      <c r="DG104" s="486"/>
      <c r="DH104" s="486"/>
      <c r="DI104" s="486"/>
      <c r="DJ104" s="486"/>
      <c r="DK104" s="486"/>
      <c r="DL104" s="486"/>
      <c r="DM104" s="486"/>
      <c r="DN104" s="486"/>
      <c r="DO104" s="486"/>
      <c r="DP104" s="486"/>
      <c r="DQ104" s="486"/>
      <c r="DR104" s="486"/>
      <c r="DS104" s="486"/>
      <c r="DT104" s="486"/>
      <c r="DU104" s="486"/>
      <c r="DV104" s="486"/>
      <c r="DW104" s="486"/>
      <c r="DX104" s="486"/>
      <c r="DY104" s="486"/>
      <c r="DZ104" s="486"/>
      <c r="EA104" s="486"/>
      <c r="EB104" s="486"/>
      <c r="EC104" s="486"/>
      <c r="ED104" s="486"/>
      <c r="EE104" s="486"/>
      <c r="EF104" s="486"/>
      <c r="EG104" s="486"/>
      <c r="EH104" s="486"/>
      <c r="EI104" s="486"/>
      <c r="EJ104" s="486"/>
      <c r="EK104" s="486"/>
      <c r="EL104" s="486"/>
      <c r="EM104" s="486"/>
      <c r="EN104" s="486"/>
      <c r="EO104" s="486"/>
      <c r="EP104" s="486"/>
      <c r="EQ104" s="486"/>
      <c r="ER104" s="486"/>
      <c r="ES104" s="486"/>
      <c r="ET104" s="486"/>
      <c r="EU104" s="486"/>
      <c r="EV104" s="486"/>
      <c r="EW104" s="486"/>
      <c r="EX104" s="486"/>
      <c r="EY104" s="486"/>
      <c r="EZ104" s="486"/>
      <c r="FA104" s="486"/>
      <c r="FB104" s="486"/>
      <c r="FC104" s="486"/>
      <c r="FD104" s="486"/>
      <c r="FE104" s="486"/>
      <c r="FF104" s="486"/>
      <c r="FG104" s="486"/>
      <c r="FH104" s="486"/>
      <c r="FI104" s="486"/>
      <c r="FJ104" s="486"/>
      <c r="FK104" s="486"/>
      <c r="FL104" s="486"/>
      <c r="FM104" s="486"/>
      <c r="FN104" s="486"/>
      <c r="FO104" s="486"/>
      <c r="FP104" s="486"/>
      <c r="FQ104" s="486"/>
      <c r="FR104" s="486"/>
      <c r="FS104" s="486"/>
      <c r="FT104" s="486"/>
      <c r="FU104" s="486"/>
      <c r="FV104" s="486"/>
      <c r="FW104" s="486"/>
      <c r="FX104" s="486"/>
      <c r="FY104" s="486"/>
      <c r="FZ104" s="486"/>
      <c r="GA104" s="486"/>
      <c r="GB104" s="486"/>
      <c r="GC104" s="486"/>
      <c r="GD104" s="486"/>
      <c r="GE104" s="486"/>
      <c r="GF104" s="486"/>
      <c r="GG104" s="486"/>
      <c r="GH104" s="486"/>
      <c r="GI104" s="486"/>
      <c r="GJ104" s="486"/>
      <c r="GK104" s="486"/>
      <c r="GL104" s="486"/>
      <c r="GM104" s="486"/>
      <c r="GN104" s="486"/>
      <c r="GO104" s="486"/>
      <c r="GP104" s="486"/>
      <c r="GQ104" s="486"/>
      <c r="GR104" s="486"/>
      <c r="GS104" s="486"/>
      <c r="GT104" s="486"/>
      <c r="GU104" s="486"/>
      <c r="GV104" s="486"/>
      <c r="GW104" s="486"/>
      <c r="GX104" s="486"/>
      <c r="GY104" s="486"/>
      <c r="GZ104" s="486"/>
      <c r="HA104" s="486"/>
      <c r="HB104" s="486"/>
      <c r="HC104" s="486"/>
      <c r="HD104" s="486"/>
      <c r="HE104" s="486"/>
      <c r="HF104" s="486"/>
      <c r="HG104" s="486"/>
      <c r="HH104" s="486"/>
      <c r="HI104" s="486"/>
      <c r="HJ104" s="486"/>
      <c r="HK104" s="486"/>
      <c r="HL104" s="486"/>
      <c r="HM104" s="486"/>
      <c r="HN104" s="486"/>
    </row>
    <row r="105" spans="1:222" s="299" customFormat="1" ht="20.100000000000001" customHeight="1" x14ac:dyDescent="0.25">
      <c r="A105" s="635"/>
      <c r="B105" s="635"/>
      <c r="C105" s="635"/>
      <c r="D105" s="635"/>
      <c r="E105" s="635"/>
      <c r="F105" s="635"/>
      <c r="G105" s="635"/>
      <c r="H105" s="635"/>
      <c r="I105" s="635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6"/>
      <c r="AF105" s="486"/>
      <c r="AG105" s="486"/>
      <c r="AH105" s="486"/>
      <c r="AI105" s="486"/>
      <c r="AJ105" s="486"/>
      <c r="AK105" s="486"/>
      <c r="AL105" s="486"/>
      <c r="AM105" s="486"/>
      <c r="AN105" s="486"/>
      <c r="AO105" s="486"/>
      <c r="AP105" s="486"/>
      <c r="AQ105" s="486"/>
      <c r="AR105" s="486"/>
      <c r="AS105" s="486"/>
      <c r="AT105" s="486"/>
      <c r="AU105" s="486"/>
      <c r="AV105" s="486"/>
      <c r="AW105" s="486"/>
      <c r="AX105" s="486"/>
      <c r="AY105" s="486"/>
      <c r="AZ105" s="486"/>
      <c r="BA105" s="486"/>
      <c r="BB105" s="486"/>
      <c r="BC105" s="486"/>
      <c r="BD105" s="486"/>
      <c r="BE105" s="486"/>
      <c r="BF105" s="486"/>
      <c r="BG105" s="486"/>
      <c r="BH105" s="486"/>
      <c r="BI105" s="486"/>
      <c r="BJ105" s="486"/>
      <c r="BK105" s="486"/>
      <c r="BL105" s="486"/>
      <c r="BM105" s="486"/>
      <c r="BN105" s="486"/>
      <c r="BO105" s="486"/>
      <c r="BP105" s="486"/>
      <c r="BQ105" s="486"/>
      <c r="BR105" s="486"/>
      <c r="BS105" s="486"/>
      <c r="BT105" s="486"/>
      <c r="BU105" s="486"/>
      <c r="BV105" s="486"/>
      <c r="BW105" s="486"/>
      <c r="BX105" s="486"/>
      <c r="BY105" s="486"/>
      <c r="BZ105" s="486"/>
      <c r="CA105" s="486"/>
      <c r="CB105" s="486"/>
      <c r="CC105" s="486"/>
      <c r="CD105" s="486"/>
      <c r="CE105" s="486"/>
      <c r="CF105" s="486"/>
      <c r="CG105" s="486"/>
      <c r="CH105" s="486"/>
      <c r="CI105" s="486"/>
      <c r="CJ105" s="486"/>
      <c r="CK105" s="486"/>
      <c r="CL105" s="486"/>
      <c r="CM105" s="486"/>
      <c r="CN105" s="486"/>
      <c r="CO105" s="486"/>
      <c r="CP105" s="486"/>
      <c r="CQ105" s="486"/>
      <c r="CR105" s="486"/>
      <c r="CS105" s="486"/>
      <c r="CT105" s="486"/>
      <c r="CU105" s="486"/>
      <c r="CV105" s="486"/>
      <c r="CW105" s="486"/>
      <c r="CX105" s="486"/>
      <c r="CY105" s="486"/>
      <c r="CZ105" s="486"/>
      <c r="DA105" s="486"/>
      <c r="DB105" s="486"/>
      <c r="DC105" s="486"/>
      <c r="DD105" s="486"/>
      <c r="DE105" s="486"/>
      <c r="DF105" s="486"/>
      <c r="DG105" s="486"/>
      <c r="DH105" s="486"/>
      <c r="DI105" s="486"/>
      <c r="DJ105" s="486"/>
      <c r="DK105" s="486"/>
      <c r="DL105" s="486"/>
      <c r="DM105" s="486"/>
      <c r="DN105" s="486"/>
      <c r="DO105" s="486"/>
      <c r="DP105" s="486"/>
      <c r="DQ105" s="486"/>
      <c r="DR105" s="486"/>
      <c r="DS105" s="486"/>
      <c r="DT105" s="486"/>
      <c r="DU105" s="486"/>
      <c r="DV105" s="486"/>
      <c r="DW105" s="486"/>
      <c r="DX105" s="486"/>
      <c r="DY105" s="486"/>
      <c r="DZ105" s="486"/>
      <c r="EA105" s="486"/>
      <c r="EB105" s="486"/>
      <c r="EC105" s="486"/>
      <c r="ED105" s="486"/>
      <c r="EE105" s="486"/>
      <c r="EF105" s="486"/>
      <c r="EG105" s="486"/>
      <c r="EH105" s="486"/>
      <c r="EI105" s="486"/>
      <c r="EJ105" s="486"/>
      <c r="EK105" s="486"/>
      <c r="EL105" s="486"/>
      <c r="EM105" s="486"/>
      <c r="EN105" s="486"/>
      <c r="EO105" s="486"/>
      <c r="EP105" s="486"/>
      <c r="EQ105" s="486"/>
      <c r="ER105" s="486"/>
      <c r="ES105" s="486"/>
      <c r="ET105" s="486"/>
      <c r="EU105" s="486"/>
      <c r="EV105" s="486"/>
      <c r="EW105" s="486"/>
      <c r="EX105" s="486"/>
      <c r="EY105" s="486"/>
      <c r="EZ105" s="486"/>
      <c r="FA105" s="486"/>
      <c r="FB105" s="486"/>
      <c r="FC105" s="486"/>
      <c r="FD105" s="486"/>
      <c r="FE105" s="486"/>
      <c r="FF105" s="486"/>
      <c r="FG105" s="486"/>
      <c r="FH105" s="486"/>
      <c r="FI105" s="486"/>
      <c r="FJ105" s="486"/>
      <c r="FK105" s="486"/>
      <c r="FL105" s="486"/>
      <c r="FM105" s="486"/>
      <c r="FN105" s="486"/>
      <c r="FO105" s="486"/>
      <c r="FP105" s="486"/>
      <c r="FQ105" s="486"/>
      <c r="FR105" s="486"/>
      <c r="FS105" s="486"/>
      <c r="FT105" s="486"/>
      <c r="FU105" s="486"/>
      <c r="FV105" s="486"/>
      <c r="FW105" s="486"/>
      <c r="FX105" s="486"/>
      <c r="FY105" s="486"/>
      <c r="FZ105" s="486"/>
      <c r="GA105" s="486"/>
      <c r="GB105" s="486"/>
      <c r="GC105" s="486"/>
      <c r="GD105" s="486"/>
      <c r="GE105" s="486"/>
      <c r="GF105" s="486"/>
      <c r="GG105" s="486"/>
      <c r="GH105" s="486"/>
      <c r="GI105" s="486"/>
      <c r="GJ105" s="486"/>
      <c r="GK105" s="486"/>
      <c r="GL105" s="486"/>
      <c r="GM105" s="486"/>
      <c r="GN105" s="486"/>
      <c r="GO105" s="486"/>
      <c r="GP105" s="486"/>
      <c r="GQ105" s="486"/>
      <c r="GR105" s="486"/>
      <c r="GS105" s="486"/>
      <c r="GT105" s="486"/>
      <c r="GU105" s="486"/>
      <c r="GV105" s="486"/>
      <c r="GW105" s="486"/>
      <c r="GX105" s="486"/>
      <c r="GY105" s="486"/>
      <c r="GZ105" s="486"/>
      <c r="HA105" s="486"/>
      <c r="HB105" s="486"/>
      <c r="HC105" s="486"/>
      <c r="HD105" s="486"/>
      <c r="HE105" s="486"/>
      <c r="HF105" s="486"/>
      <c r="HG105" s="486"/>
      <c r="HH105" s="486"/>
      <c r="HI105" s="486"/>
      <c r="HJ105" s="486"/>
      <c r="HK105" s="486"/>
      <c r="HL105" s="486"/>
      <c r="HM105" s="486"/>
      <c r="HN105" s="486"/>
    </row>
    <row r="106" spans="1:222" s="299" customFormat="1" ht="20.100000000000001" customHeight="1" x14ac:dyDescent="0.25">
      <c r="A106" s="635"/>
      <c r="B106" s="635"/>
      <c r="C106" s="635"/>
      <c r="D106" s="635"/>
      <c r="E106" s="635"/>
      <c r="F106" s="635"/>
      <c r="G106" s="635"/>
      <c r="H106" s="635"/>
      <c r="I106" s="635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  <c r="BH106" s="486"/>
      <c r="BI106" s="486"/>
      <c r="BJ106" s="486"/>
      <c r="BK106" s="486"/>
      <c r="BL106" s="486"/>
      <c r="BM106" s="486"/>
      <c r="BN106" s="486"/>
      <c r="BO106" s="486"/>
      <c r="BP106" s="486"/>
      <c r="BQ106" s="486"/>
      <c r="BR106" s="486"/>
      <c r="BS106" s="486"/>
      <c r="BT106" s="486"/>
      <c r="BU106" s="486"/>
      <c r="BV106" s="486"/>
      <c r="BW106" s="486"/>
      <c r="BX106" s="486"/>
      <c r="BY106" s="486"/>
      <c r="BZ106" s="486"/>
      <c r="CA106" s="486"/>
      <c r="CB106" s="486"/>
      <c r="CC106" s="486"/>
      <c r="CD106" s="486"/>
      <c r="CE106" s="486"/>
      <c r="CF106" s="486"/>
      <c r="CG106" s="486"/>
      <c r="CH106" s="486"/>
      <c r="CI106" s="486"/>
      <c r="CJ106" s="486"/>
      <c r="CK106" s="486"/>
      <c r="CL106" s="486"/>
      <c r="CM106" s="486"/>
      <c r="CN106" s="486"/>
      <c r="CO106" s="486"/>
      <c r="CP106" s="486"/>
      <c r="CQ106" s="486"/>
      <c r="CR106" s="486"/>
      <c r="CS106" s="486"/>
      <c r="CT106" s="486"/>
      <c r="CU106" s="486"/>
      <c r="CV106" s="486"/>
      <c r="CW106" s="486"/>
      <c r="CX106" s="486"/>
      <c r="CY106" s="486"/>
      <c r="CZ106" s="486"/>
      <c r="DA106" s="486"/>
      <c r="DB106" s="486"/>
      <c r="DC106" s="486"/>
      <c r="DD106" s="486"/>
      <c r="DE106" s="486"/>
      <c r="DF106" s="486"/>
      <c r="DG106" s="486"/>
      <c r="DH106" s="486"/>
      <c r="DI106" s="486"/>
      <c r="DJ106" s="486"/>
      <c r="DK106" s="486"/>
      <c r="DL106" s="486"/>
      <c r="DM106" s="486"/>
      <c r="DN106" s="486"/>
      <c r="DO106" s="486"/>
      <c r="DP106" s="486"/>
      <c r="DQ106" s="486"/>
      <c r="DR106" s="486"/>
      <c r="DS106" s="486"/>
      <c r="DT106" s="486"/>
      <c r="DU106" s="486"/>
      <c r="DV106" s="486"/>
      <c r="DW106" s="486"/>
      <c r="DX106" s="486"/>
      <c r="DY106" s="486"/>
      <c r="DZ106" s="486"/>
      <c r="EA106" s="486"/>
      <c r="EB106" s="486"/>
      <c r="EC106" s="486"/>
      <c r="ED106" s="486"/>
      <c r="EE106" s="486"/>
      <c r="EF106" s="486"/>
      <c r="EG106" s="486"/>
      <c r="EH106" s="486"/>
      <c r="EI106" s="486"/>
      <c r="EJ106" s="486"/>
      <c r="EK106" s="486"/>
      <c r="EL106" s="486"/>
      <c r="EM106" s="486"/>
      <c r="EN106" s="486"/>
      <c r="EO106" s="486"/>
      <c r="EP106" s="486"/>
      <c r="EQ106" s="486"/>
      <c r="ER106" s="486"/>
      <c r="ES106" s="486"/>
      <c r="ET106" s="486"/>
      <c r="EU106" s="486"/>
      <c r="EV106" s="486"/>
      <c r="EW106" s="486"/>
      <c r="EX106" s="486"/>
      <c r="EY106" s="486"/>
      <c r="EZ106" s="486"/>
      <c r="FA106" s="486"/>
      <c r="FB106" s="486"/>
      <c r="FC106" s="486"/>
      <c r="FD106" s="486"/>
      <c r="FE106" s="486"/>
      <c r="FF106" s="486"/>
      <c r="FG106" s="486"/>
      <c r="FH106" s="486"/>
      <c r="FI106" s="486"/>
      <c r="FJ106" s="486"/>
      <c r="FK106" s="486"/>
      <c r="FL106" s="486"/>
      <c r="FM106" s="486"/>
      <c r="FN106" s="486"/>
      <c r="FO106" s="486"/>
      <c r="FP106" s="486"/>
      <c r="FQ106" s="486"/>
      <c r="FR106" s="486"/>
      <c r="FS106" s="486"/>
      <c r="FT106" s="486"/>
      <c r="FU106" s="486"/>
      <c r="FV106" s="486"/>
      <c r="FW106" s="486"/>
      <c r="FX106" s="486"/>
      <c r="FY106" s="486"/>
      <c r="FZ106" s="486"/>
      <c r="GA106" s="486"/>
      <c r="GB106" s="486"/>
      <c r="GC106" s="486"/>
      <c r="GD106" s="486"/>
      <c r="GE106" s="486"/>
      <c r="GF106" s="486"/>
      <c r="GG106" s="486"/>
      <c r="GH106" s="486"/>
      <c r="GI106" s="486"/>
      <c r="GJ106" s="486"/>
      <c r="GK106" s="486"/>
      <c r="GL106" s="486"/>
      <c r="GM106" s="486"/>
      <c r="GN106" s="486"/>
      <c r="GO106" s="486"/>
      <c r="GP106" s="486"/>
      <c r="GQ106" s="486"/>
      <c r="GR106" s="486"/>
      <c r="GS106" s="486"/>
      <c r="GT106" s="486"/>
      <c r="GU106" s="486"/>
      <c r="GV106" s="486"/>
      <c r="GW106" s="486"/>
      <c r="GX106" s="486"/>
      <c r="GY106" s="486"/>
      <c r="GZ106" s="486"/>
      <c r="HA106" s="486"/>
      <c r="HB106" s="486"/>
      <c r="HC106" s="486"/>
      <c r="HD106" s="486"/>
      <c r="HE106" s="486"/>
      <c r="HF106" s="486"/>
      <c r="HG106" s="486"/>
      <c r="HH106" s="486"/>
      <c r="HI106" s="486"/>
      <c r="HJ106" s="486"/>
      <c r="HK106" s="486"/>
      <c r="HL106" s="486"/>
      <c r="HM106" s="486"/>
      <c r="HN106" s="486"/>
    </row>
    <row r="107" spans="1:222" s="299" customFormat="1" ht="20.100000000000001" customHeight="1" x14ac:dyDescent="0.25">
      <c r="A107" s="635"/>
      <c r="B107" s="635"/>
      <c r="C107" s="635"/>
      <c r="D107" s="635"/>
      <c r="E107" s="635"/>
      <c r="F107" s="635"/>
      <c r="G107" s="635"/>
      <c r="H107" s="635"/>
      <c r="I107" s="635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6"/>
      <c r="AB107" s="486"/>
      <c r="AC107" s="486"/>
      <c r="AD107" s="486"/>
      <c r="AE107" s="486"/>
      <c r="AF107" s="486"/>
      <c r="AG107" s="486"/>
      <c r="AH107" s="486"/>
      <c r="AI107" s="486"/>
      <c r="AJ107" s="486"/>
      <c r="AK107" s="486"/>
      <c r="AL107" s="486"/>
      <c r="AM107" s="486"/>
      <c r="AN107" s="486"/>
      <c r="AO107" s="486"/>
      <c r="AP107" s="486"/>
      <c r="AQ107" s="486"/>
      <c r="AR107" s="486"/>
      <c r="AS107" s="486"/>
      <c r="AT107" s="486"/>
      <c r="AU107" s="486"/>
      <c r="AV107" s="486"/>
      <c r="AW107" s="486"/>
      <c r="AX107" s="486"/>
      <c r="AY107" s="486"/>
      <c r="AZ107" s="486"/>
      <c r="BA107" s="486"/>
      <c r="BB107" s="486"/>
      <c r="BC107" s="486"/>
      <c r="BD107" s="486"/>
      <c r="BE107" s="486"/>
      <c r="BF107" s="486"/>
      <c r="BG107" s="486"/>
      <c r="BH107" s="486"/>
      <c r="BI107" s="486"/>
      <c r="BJ107" s="486"/>
      <c r="BK107" s="486"/>
      <c r="BL107" s="486"/>
      <c r="BM107" s="486"/>
      <c r="BN107" s="486"/>
      <c r="BO107" s="486"/>
      <c r="BP107" s="486"/>
      <c r="BQ107" s="486"/>
      <c r="BR107" s="486"/>
      <c r="BS107" s="486"/>
      <c r="BT107" s="486"/>
      <c r="BU107" s="486"/>
      <c r="BV107" s="486"/>
      <c r="BW107" s="486"/>
      <c r="BX107" s="486"/>
      <c r="BY107" s="486"/>
      <c r="BZ107" s="486"/>
      <c r="CA107" s="486"/>
      <c r="CB107" s="486"/>
      <c r="CC107" s="486"/>
      <c r="CD107" s="486"/>
      <c r="CE107" s="486"/>
      <c r="CF107" s="486"/>
      <c r="CG107" s="486"/>
      <c r="CH107" s="486"/>
      <c r="CI107" s="486"/>
      <c r="CJ107" s="486"/>
      <c r="CK107" s="486"/>
      <c r="CL107" s="486"/>
      <c r="CM107" s="486"/>
      <c r="CN107" s="486"/>
      <c r="CO107" s="486"/>
      <c r="CP107" s="486"/>
      <c r="CQ107" s="486"/>
      <c r="CR107" s="486"/>
      <c r="CS107" s="486"/>
      <c r="CT107" s="486"/>
      <c r="CU107" s="486"/>
      <c r="CV107" s="486"/>
      <c r="CW107" s="486"/>
      <c r="CX107" s="486"/>
      <c r="CY107" s="486"/>
      <c r="CZ107" s="486"/>
      <c r="DA107" s="486"/>
      <c r="DB107" s="486"/>
      <c r="DC107" s="486"/>
      <c r="DD107" s="486"/>
      <c r="DE107" s="486"/>
      <c r="DF107" s="486"/>
      <c r="DG107" s="486"/>
      <c r="DH107" s="486"/>
      <c r="DI107" s="486"/>
      <c r="DJ107" s="486"/>
      <c r="DK107" s="486"/>
      <c r="DL107" s="486"/>
      <c r="DM107" s="486"/>
      <c r="DN107" s="486"/>
      <c r="DO107" s="486"/>
      <c r="DP107" s="486"/>
      <c r="DQ107" s="486"/>
      <c r="DR107" s="486"/>
      <c r="DS107" s="486"/>
      <c r="DT107" s="486"/>
      <c r="DU107" s="486"/>
      <c r="DV107" s="486"/>
      <c r="DW107" s="486"/>
      <c r="DX107" s="486"/>
      <c r="DY107" s="486"/>
      <c r="DZ107" s="486"/>
      <c r="EA107" s="486"/>
      <c r="EB107" s="486"/>
      <c r="EC107" s="486"/>
      <c r="ED107" s="486"/>
      <c r="EE107" s="486"/>
      <c r="EF107" s="486"/>
      <c r="EG107" s="486"/>
      <c r="EH107" s="486"/>
      <c r="EI107" s="486"/>
      <c r="EJ107" s="486"/>
      <c r="EK107" s="486"/>
      <c r="EL107" s="486"/>
      <c r="EM107" s="486"/>
      <c r="EN107" s="486"/>
      <c r="EO107" s="486"/>
      <c r="EP107" s="486"/>
      <c r="EQ107" s="486"/>
      <c r="ER107" s="486"/>
      <c r="ES107" s="486"/>
      <c r="ET107" s="486"/>
      <c r="EU107" s="486"/>
      <c r="EV107" s="486"/>
      <c r="EW107" s="486"/>
      <c r="EX107" s="486"/>
      <c r="EY107" s="486"/>
      <c r="EZ107" s="486"/>
      <c r="FA107" s="486"/>
      <c r="FB107" s="486"/>
      <c r="FC107" s="486"/>
      <c r="FD107" s="486"/>
      <c r="FE107" s="486"/>
      <c r="FF107" s="486"/>
      <c r="FG107" s="486"/>
      <c r="FH107" s="486"/>
      <c r="FI107" s="486"/>
      <c r="FJ107" s="486"/>
      <c r="FK107" s="486"/>
      <c r="FL107" s="486"/>
      <c r="FM107" s="486"/>
      <c r="FN107" s="486"/>
      <c r="FO107" s="486"/>
      <c r="FP107" s="486"/>
      <c r="FQ107" s="486"/>
      <c r="FR107" s="486"/>
      <c r="FS107" s="486"/>
      <c r="FT107" s="486"/>
      <c r="FU107" s="486"/>
      <c r="FV107" s="486"/>
      <c r="FW107" s="486"/>
      <c r="FX107" s="486"/>
      <c r="FY107" s="486"/>
      <c r="FZ107" s="486"/>
      <c r="GA107" s="486"/>
      <c r="GB107" s="486"/>
      <c r="GC107" s="486"/>
      <c r="GD107" s="486"/>
      <c r="GE107" s="486"/>
      <c r="GF107" s="486"/>
      <c r="GG107" s="486"/>
      <c r="GH107" s="486"/>
      <c r="GI107" s="486"/>
      <c r="GJ107" s="486"/>
      <c r="GK107" s="486"/>
      <c r="GL107" s="486"/>
      <c r="GM107" s="486"/>
      <c r="GN107" s="486"/>
      <c r="GO107" s="486"/>
      <c r="GP107" s="486"/>
      <c r="GQ107" s="486"/>
      <c r="GR107" s="486"/>
      <c r="GS107" s="486"/>
      <c r="GT107" s="486"/>
      <c r="GU107" s="486"/>
      <c r="GV107" s="486"/>
      <c r="GW107" s="486"/>
      <c r="GX107" s="486"/>
      <c r="GY107" s="486"/>
      <c r="GZ107" s="486"/>
      <c r="HA107" s="486"/>
      <c r="HB107" s="486"/>
      <c r="HC107" s="486"/>
      <c r="HD107" s="486"/>
      <c r="HE107" s="486"/>
      <c r="HF107" s="486"/>
      <c r="HG107" s="486"/>
      <c r="HH107" s="486"/>
      <c r="HI107" s="486"/>
      <c r="HJ107" s="486"/>
      <c r="HK107" s="486"/>
      <c r="HL107" s="486"/>
      <c r="HM107" s="486"/>
      <c r="HN107" s="486"/>
    </row>
    <row r="108" spans="1:222" s="299" customFormat="1" ht="20.100000000000001" customHeight="1" x14ac:dyDescent="0.25">
      <c r="A108" s="635"/>
      <c r="B108" s="635"/>
      <c r="C108" s="635"/>
      <c r="D108" s="635"/>
      <c r="E108" s="635"/>
      <c r="F108" s="635"/>
      <c r="G108" s="635"/>
      <c r="H108" s="635"/>
      <c r="I108" s="635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6"/>
      <c r="BC108" s="486"/>
      <c r="BD108" s="486"/>
      <c r="BE108" s="486"/>
      <c r="BF108" s="486"/>
      <c r="BG108" s="486"/>
      <c r="BH108" s="486"/>
      <c r="BI108" s="486"/>
      <c r="BJ108" s="486"/>
      <c r="BK108" s="486"/>
      <c r="BL108" s="486"/>
      <c r="BM108" s="486"/>
      <c r="BN108" s="486"/>
      <c r="BO108" s="486"/>
      <c r="BP108" s="486"/>
      <c r="BQ108" s="486"/>
      <c r="BR108" s="486"/>
      <c r="BS108" s="486"/>
      <c r="BT108" s="486"/>
      <c r="BU108" s="486"/>
      <c r="BV108" s="486"/>
      <c r="BW108" s="486"/>
      <c r="BX108" s="486"/>
      <c r="BY108" s="486"/>
      <c r="BZ108" s="486"/>
      <c r="CA108" s="486"/>
      <c r="CB108" s="486"/>
      <c r="CC108" s="486"/>
      <c r="CD108" s="486"/>
      <c r="CE108" s="486"/>
      <c r="CF108" s="486"/>
      <c r="CG108" s="486"/>
      <c r="CH108" s="486"/>
      <c r="CI108" s="486"/>
      <c r="CJ108" s="486"/>
      <c r="CK108" s="486"/>
      <c r="CL108" s="486"/>
      <c r="CM108" s="486"/>
      <c r="CN108" s="486"/>
      <c r="CO108" s="486"/>
      <c r="CP108" s="486"/>
      <c r="CQ108" s="486"/>
      <c r="CR108" s="486"/>
      <c r="CS108" s="486"/>
      <c r="CT108" s="486"/>
      <c r="CU108" s="486"/>
      <c r="CV108" s="486"/>
      <c r="CW108" s="486"/>
      <c r="CX108" s="486"/>
      <c r="CY108" s="486"/>
      <c r="CZ108" s="486"/>
      <c r="DA108" s="486"/>
      <c r="DB108" s="486"/>
      <c r="DC108" s="486"/>
      <c r="DD108" s="486"/>
      <c r="DE108" s="486"/>
      <c r="DF108" s="486"/>
      <c r="DG108" s="486"/>
      <c r="DH108" s="486"/>
      <c r="DI108" s="486"/>
      <c r="DJ108" s="486"/>
      <c r="DK108" s="486"/>
      <c r="DL108" s="486"/>
      <c r="DM108" s="486"/>
      <c r="DN108" s="486"/>
      <c r="DO108" s="486"/>
      <c r="DP108" s="486"/>
      <c r="DQ108" s="486"/>
      <c r="DR108" s="486"/>
      <c r="DS108" s="486"/>
      <c r="DT108" s="486"/>
      <c r="DU108" s="486"/>
      <c r="DV108" s="486"/>
      <c r="DW108" s="486"/>
      <c r="DX108" s="486"/>
      <c r="DY108" s="486"/>
      <c r="DZ108" s="486"/>
      <c r="EA108" s="486"/>
      <c r="EB108" s="486"/>
      <c r="EC108" s="486"/>
      <c r="ED108" s="486"/>
      <c r="EE108" s="486"/>
      <c r="EF108" s="486"/>
      <c r="EG108" s="486"/>
      <c r="EH108" s="486"/>
      <c r="EI108" s="486"/>
      <c r="EJ108" s="486"/>
      <c r="EK108" s="486"/>
      <c r="EL108" s="486"/>
      <c r="EM108" s="486"/>
      <c r="EN108" s="486"/>
      <c r="EO108" s="486"/>
      <c r="EP108" s="486"/>
      <c r="EQ108" s="486"/>
      <c r="ER108" s="486"/>
      <c r="ES108" s="486"/>
      <c r="ET108" s="486"/>
      <c r="EU108" s="486"/>
      <c r="EV108" s="486"/>
      <c r="EW108" s="486"/>
      <c r="EX108" s="486"/>
      <c r="EY108" s="486"/>
      <c r="EZ108" s="486"/>
      <c r="FA108" s="486"/>
      <c r="FB108" s="486"/>
      <c r="FC108" s="486"/>
      <c r="FD108" s="486"/>
      <c r="FE108" s="486"/>
      <c r="FF108" s="486"/>
      <c r="FG108" s="486"/>
      <c r="FH108" s="486"/>
      <c r="FI108" s="486"/>
      <c r="FJ108" s="486"/>
      <c r="FK108" s="486"/>
      <c r="FL108" s="486"/>
      <c r="FM108" s="486"/>
      <c r="FN108" s="486"/>
      <c r="FO108" s="486"/>
      <c r="FP108" s="486"/>
      <c r="FQ108" s="486"/>
      <c r="FR108" s="486"/>
      <c r="FS108" s="486"/>
      <c r="FT108" s="486"/>
      <c r="FU108" s="486"/>
      <c r="FV108" s="486"/>
      <c r="FW108" s="486"/>
      <c r="FX108" s="486"/>
      <c r="FY108" s="486"/>
      <c r="FZ108" s="486"/>
      <c r="GA108" s="486"/>
      <c r="GB108" s="486"/>
      <c r="GC108" s="486"/>
      <c r="GD108" s="486"/>
      <c r="GE108" s="486"/>
      <c r="GF108" s="486"/>
      <c r="GG108" s="486"/>
      <c r="GH108" s="486"/>
      <c r="GI108" s="486"/>
      <c r="GJ108" s="486"/>
      <c r="GK108" s="486"/>
      <c r="GL108" s="486"/>
      <c r="GM108" s="486"/>
      <c r="GN108" s="486"/>
      <c r="GO108" s="486"/>
      <c r="GP108" s="486"/>
      <c r="GQ108" s="486"/>
      <c r="GR108" s="486"/>
      <c r="GS108" s="486"/>
      <c r="GT108" s="486"/>
      <c r="GU108" s="486"/>
      <c r="GV108" s="486"/>
      <c r="GW108" s="486"/>
      <c r="GX108" s="486"/>
      <c r="GY108" s="486"/>
      <c r="GZ108" s="486"/>
      <c r="HA108" s="486"/>
      <c r="HB108" s="486"/>
      <c r="HC108" s="486"/>
      <c r="HD108" s="486"/>
      <c r="HE108" s="486"/>
      <c r="HF108" s="486"/>
      <c r="HG108" s="486"/>
      <c r="HH108" s="486"/>
      <c r="HI108" s="486"/>
      <c r="HJ108" s="486"/>
      <c r="HK108" s="486"/>
      <c r="HL108" s="486"/>
      <c r="HM108" s="486"/>
      <c r="HN108" s="486"/>
    </row>
    <row r="109" spans="1:222" s="299" customFormat="1" ht="20.100000000000001" customHeight="1" x14ac:dyDescent="0.25">
      <c r="A109" s="635"/>
      <c r="B109" s="635"/>
      <c r="C109" s="635"/>
      <c r="D109" s="635"/>
      <c r="E109" s="635"/>
      <c r="F109" s="635"/>
      <c r="G109" s="635"/>
      <c r="H109" s="635"/>
      <c r="I109" s="635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6"/>
      <c r="AA109" s="486"/>
      <c r="AB109" s="486"/>
      <c r="AC109" s="486"/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6"/>
      <c r="AS109" s="486"/>
      <c r="AT109" s="486"/>
      <c r="AU109" s="486"/>
      <c r="AV109" s="486"/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486"/>
      <c r="BG109" s="486"/>
      <c r="BH109" s="486"/>
      <c r="BI109" s="486"/>
      <c r="BJ109" s="486"/>
      <c r="BK109" s="486"/>
      <c r="BL109" s="486"/>
      <c r="BM109" s="486"/>
      <c r="BN109" s="486"/>
      <c r="BO109" s="486"/>
      <c r="BP109" s="486"/>
      <c r="BQ109" s="486"/>
      <c r="BR109" s="486"/>
      <c r="BS109" s="486"/>
      <c r="BT109" s="486"/>
      <c r="BU109" s="486"/>
      <c r="BV109" s="486"/>
      <c r="BW109" s="486"/>
      <c r="BX109" s="486"/>
      <c r="BY109" s="486"/>
      <c r="BZ109" s="486"/>
      <c r="CA109" s="486"/>
      <c r="CB109" s="486"/>
      <c r="CC109" s="486"/>
      <c r="CD109" s="486"/>
      <c r="CE109" s="486"/>
      <c r="CF109" s="486"/>
      <c r="CG109" s="486"/>
      <c r="CH109" s="486"/>
      <c r="CI109" s="486"/>
      <c r="CJ109" s="486"/>
      <c r="CK109" s="486"/>
      <c r="CL109" s="486"/>
      <c r="CM109" s="486"/>
      <c r="CN109" s="486"/>
      <c r="CO109" s="486"/>
      <c r="CP109" s="486"/>
      <c r="CQ109" s="486"/>
      <c r="CR109" s="486"/>
      <c r="CS109" s="486"/>
      <c r="CT109" s="486"/>
      <c r="CU109" s="486"/>
      <c r="CV109" s="486"/>
      <c r="CW109" s="486"/>
      <c r="CX109" s="486"/>
      <c r="CY109" s="486"/>
      <c r="CZ109" s="486"/>
      <c r="DA109" s="486"/>
      <c r="DB109" s="486"/>
      <c r="DC109" s="486"/>
      <c r="DD109" s="486"/>
      <c r="DE109" s="486"/>
      <c r="DF109" s="486"/>
      <c r="DG109" s="486"/>
      <c r="DH109" s="486"/>
      <c r="DI109" s="486"/>
      <c r="DJ109" s="486"/>
      <c r="DK109" s="486"/>
      <c r="DL109" s="486"/>
      <c r="DM109" s="486"/>
      <c r="DN109" s="486"/>
      <c r="DO109" s="486"/>
      <c r="DP109" s="486"/>
      <c r="DQ109" s="486"/>
      <c r="DR109" s="486"/>
      <c r="DS109" s="486"/>
      <c r="DT109" s="486"/>
      <c r="DU109" s="486"/>
      <c r="DV109" s="486"/>
      <c r="DW109" s="486"/>
      <c r="DX109" s="486"/>
      <c r="DY109" s="486"/>
      <c r="DZ109" s="486"/>
      <c r="EA109" s="486"/>
      <c r="EB109" s="486"/>
      <c r="EC109" s="486"/>
      <c r="ED109" s="486"/>
      <c r="EE109" s="486"/>
      <c r="EF109" s="486"/>
      <c r="EG109" s="486"/>
      <c r="EH109" s="486"/>
      <c r="EI109" s="486"/>
      <c r="EJ109" s="486"/>
      <c r="EK109" s="486"/>
      <c r="EL109" s="486"/>
      <c r="EM109" s="486"/>
      <c r="EN109" s="486"/>
      <c r="EO109" s="486"/>
      <c r="EP109" s="486"/>
      <c r="EQ109" s="486"/>
      <c r="ER109" s="486"/>
      <c r="ES109" s="486"/>
      <c r="ET109" s="486"/>
      <c r="EU109" s="486"/>
      <c r="EV109" s="486"/>
      <c r="EW109" s="486"/>
      <c r="EX109" s="486"/>
      <c r="EY109" s="486"/>
      <c r="EZ109" s="486"/>
      <c r="FA109" s="486"/>
      <c r="FB109" s="486"/>
      <c r="FC109" s="486"/>
      <c r="FD109" s="486"/>
      <c r="FE109" s="486"/>
      <c r="FF109" s="486"/>
      <c r="FG109" s="486"/>
      <c r="FH109" s="486"/>
      <c r="FI109" s="486"/>
      <c r="FJ109" s="486"/>
      <c r="FK109" s="486"/>
      <c r="FL109" s="486"/>
      <c r="FM109" s="486"/>
      <c r="FN109" s="486"/>
      <c r="FO109" s="486"/>
      <c r="FP109" s="486"/>
      <c r="FQ109" s="486"/>
      <c r="FR109" s="486"/>
      <c r="FS109" s="486"/>
      <c r="FT109" s="486"/>
      <c r="FU109" s="486"/>
      <c r="FV109" s="486"/>
      <c r="FW109" s="486"/>
      <c r="FX109" s="486"/>
      <c r="FY109" s="486"/>
      <c r="FZ109" s="486"/>
      <c r="GA109" s="486"/>
      <c r="GB109" s="486"/>
      <c r="GC109" s="486"/>
      <c r="GD109" s="486"/>
      <c r="GE109" s="486"/>
      <c r="GF109" s="486"/>
      <c r="GG109" s="486"/>
      <c r="GH109" s="486"/>
      <c r="GI109" s="486"/>
      <c r="GJ109" s="486"/>
      <c r="GK109" s="486"/>
      <c r="GL109" s="486"/>
      <c r="GM109" s="486"/>
      <c r="GN109" s="486"/>
      <c r="GO109" s="486"/>
      <c r="GP109" s="486"/>
      <c r="GQ109" s="486"/>
      <c r="GR109" s="486"/>
      <c r="GS109" s="486"/>
      <c r="GT109" s="486"/>
      <c r="GU109" s="486"/>
      <c r="GV109" s="486"/>
      <c r="GW109" s="486"/>
      <c r="GX109" s="486"/>
      <c r="GY109" s="486"/>
      <c r="GZ109" s="486"/>
      <c r="HA109" s="486"/>
      <c r="HB109" s="486"/>
      <c r="HC109" s="486"/>
      <c r="HD109" s="486"/>
      <c r="HE109" s="486"/>
      <c r="HF109" s="486"/>
      <c r="HG109" s="486"/>
      <c r="HH109" s="486"/>
      <c r="HI109" s="486"/>
      <c r="HJ109" s="486"/>
      <c r="HK109" s="486"/>
      <c r="HL109" s="486"/>
      <c r="HM109" s="486"/>
      <c r="HN109" s="486"/>
    </row>
    <row r="110" spans="1:222" s="299" customFormat="1" ht="20.100000000000001" customHeight="1" x14ac:dyDescent="0.25">
      <c r="A110" s="635"/>
      <c r="B110" s="635"/>
      <c r="C110" s="635"/>
      <c r="D110" s="635"/>
      <c r="E110" s="635"/>
      <c r="F110" s="635"/>
      <c r="G110" s="635"/>
      <c r="H110" s="635"/>
      <c r="I110" s="635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6"/>
      <c r="AS110" s="486"/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486"/>
      <c r="BG110" s="486"/>
      <c r="BH110" s="486"/>
      <c r="BI110" s="486"/>
      <c r="BJ110" s="486"/>
      <c r="BK110" s="486"/>
      <c r="BL110" s="486"/>
      <c r="BM110" s="486"/>
      <c r="BN110" s="486"/>
      <c r="BO110" s="486"/>
      <c r="BP110" s="486"/>
      <c r="BQ110" s="486"/>
      <c r="BR110" s="486"/>
      <c r="BS110" s="486"/>
      <c r="BT110" s="486"/>
      <c r="BU110" s="486"/>
      <c r="BV110" s="486"/>
      <c r="BW110" s="486"/>
      <c r="BX110" s="486"/>
      <c r="BY110" s="486"/>
      <c r="BZ110" s="486"/>
      <c r="CA110" s="486"/>
      <c r="CB110" s="486"/>
      <c r="CC110" s="486"/>
      <c r="CD110" s="486"/>
      <c r="CE110" s="486"/>
      <c r="CF110" s="486"/>
      <c r="CG110" s="486"/>
      <c r="CH110" s="486"/>
      <c r="CI110" s="486"/>
      <c r="CJ110" s="486"/>
      <c r="CK110" s="486"/>
      <c r="CL110" s="486"/>
      <c r="CM110" s="486"/>
      <c r="CN110" s="486"/>
      <c r="CO110" s="486"/>
      <c r="CP110" s="486"/>
      <c r="CQ110" s="486"/>
      <c r="CR110" s="486"/>
      <c r="CS110" s="486"/>
      <c r="CT110" s="486"/>
      <c r="CU110" s="486"/>
      <c r="CV110" s="486"/>
      <c r="CW110" s="486"/>
      <c r="CX110" s="486"/>
      <c r="CY110" s="486"/>
      <c r="CZ110" s="486"/>
      <c r="DA110" s="486"/>
      <c r="DB110" s="486"/>
      <c r="DC110" s="486"/>
      <c r="DD110" s="486"/>
      <c r="DE110" s="486"/>
      <c r="DF110" s="486"/>
      <c r="DG110" s="486"/>
      <c r="DH110" s="486"/>
      <c r="DI110" s="486"/>
      <c r="DJ110" s="486"/>
      <c r="DK110" s="486"/>
      <c r="DL110" s="486"/>
      <c r="DM110" s="486"/>
      <c r="DN110" s="486"/>
      <c r="DO110" s="486"/>
      <c r="DP110" s="486"/>
      <c r="DQ110" s="486"/>
      <c r="DR110" s="486"/>
      <c r="DS110" s="486"/>
      <c r="DT110" s="486"/>
      <c r="DU110" s="486"/>
      <c r="DV110" s="486"/>
      <c r="DW110" s="486"/>
      <c r="DX110" s="486"/>
      <c r="DY110" s="486"/>
      <c r="DZ110" s="486"/>
      <c r="EA110" s="486"/>
      <c r="EB110" s="486"/>
      <c r="EC110" s="486"/>
      <c r="ED110" s="486"/>
      <c r="EE110" s="486"/>
      <c r="EF110" s="486"/>
      <c r="EG110" s="486"/>
      <c r="EH110" s="486"/>
      <c r="EI110" s="486"/>
      <c r="EJ110" s="486"/>
      <c r="EK110" s="486"/>
      <c r="EL110" s="486"/>
      <c r="EM110" s="486"/>
      <c r="EN110" s="486"/>
      <c r="EO110" s="486"/>
      <c r="EP110" s="486"/>
      <c r="EQ110" s="486"/>
      <c r="ER110" s="486"/>
      <c r="ES110" s="486"/>
      <c r="ET110" s="486"/>
      <c r="EU110" s="486"/>
      <c r="EV110" s="486"/>
      <c r="EW110" s="486"/>
      <c r="EX110" s="486"/>
      <c r="EY110" s="486"/>
      <c r="EZ110" s="486"/>
      <c r="FA110" s="486"/>
      <c r="FB110" s="486"/>
      <c r="FC110" s="486"/>
      <c r="FD110" s="486"/>
      <c r="FE110" s="486"/>
      <c r="FF110" s="486"/>
      <c r="FG110" s="486"/>
      <c r="FH110" s="486"/>
      <c r="FI110" s="486"/>
      <c r="FJ110" s="486"/>
      <c r="FK110" s="486"/>
      <c r="FL110" s="486"/>
      <c r="FM110" s="486"/>
      <c r="FN110" s="486"/>
      <c r="FO110" s="486"/>
      <c r="FP110" s="486"/>
      <c r="FQ110" s="486"/>
      <c r="FR110" s="486"/>
      <c r="FS110" s="486"/>
      <c r="FT110" s="486"/>
      <c r="FU110" s="486"/>
      <c r="FV110" s="486"/>
      <c r="FW110" s="486"/>
      <c r="FX110" s="486"/>
      <c r="FY110" s="486"/>
      <c r="FZ110" s="486"/>
      <c r="GA110" s="486"/>
      <c r="GB110" s="486"/>
      <c r="GC110" s="486"/>
      <c r="GD110" s="486"/>
      <c r="GE110" s="486"/>
      <c r="GF110" s="486"/>
      <c r="GG110" s="486"/>
      <c r="GH110" s="486"/>
      <c r="GI110" s="486"/>
      <c r="GJ110" s="486"/>
      <c r="GK110" s="486"/>
      <c r="GL110" s="486"/>
      <c r="GM110" s="486"/>
      <c r="GN110" s="486"/>
      <c r="GO110" s="486"/>
      <c r="GP110" s="486"/>
      <c r="GQ110" s="486"/>
      <c r="GR110" s="486"/>
      <c r="GS110" s="486"/>
      <c r="GT110" s="486"/>
      <c r="GU110" s="486"/>
      <c r="GV110" s="486"/>
      <c r="GW110" s="486"/>
      <c r="GX110" s="486"/>
      <c r="GY110" s="486"/>
      <c r="GZ110" s="486"/>
      <c r="HA110" s="486"/>
      <c r="HB110" s="486"/>
      <c r="HC110" s="486"/>
      <c r="HD110" s="486"/>
      <c r="HE110" s="486"/>
      <c r="HF110" s="486"/>
      <c r="HG110" s="486"/>
      <c r="HH110" s="486"/>
      <c r="HI110" s="486"/>
      <c r="HJ110" s="486"/>
      <c r="HK110" s="486"/>
      <c r="HL110" s="486"/>
      <c r="HM110" s="486"/>
      <c r="HN110" s="486"/>
    </row>
    <row r="111" spans="1:222" s="302" customFormat="1" x14ac:dyDescent="0.25">
      <c r="A111" s="366"/>
      <c r="B111" s="366"/>
      <c r="C111" s="367"/>
      <c r="D111" s="365"/>
      <c r="E111" s="365"/>
      <c r="F111" s="365"/>
      <c r="G111" s="365"/>
      <c r="H111" s="365"/>
      <c r="I111" s="365"/>
      <c r="J111" s="486"/>
      <c r="K111" s="500">
        <v>0</v>
      </c>
      <c r="L111" s="486">
        <v>2000</v>
      </c>
      <c r="M111" s="486">
        <v>70</v>
      </c>
      <c r="N111" s="513">
        <v>1</v>
      </c>
      <c r="O111" s="486" t="s">
        <v>78</v>
      </c>
      <c r="P111" s="486">
        <v>25</v>
      </c>
      <c r="Q111" s="486">
        <v>15</v>
      </c>
      <c r="R111" s="486">
        <v>45</v>
      </c>
      <c r="S111" s="486">
        <v>50</v>
      </c>
      <c r="T111" s="486">
        <v>25</v>
      </c>
      <c r="U111" s="500">
        <v>3</v>
      </c>
      <c r="V111" s="486">
        <v>50</v>
      </c>
      <c r="W111" s="486">
        <v>0</v>
      </c>
      <c r="X111" s="513">
        <v>1.5</v>
      </c>
      <c r="Y111" s="500">
        <v>3</v>
      </c>
      <c r="Z111" s="500">
        <v>0.9</v>
      </c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486"/>
      <c r="BG111" s="486"/>
      <c r="BH111" s="486"/>
      <c r="BI111" s="486"/>
      <c r="BJ111" s="486"/>
      <c r="BK111" s="486"/>
      <c r="BL111" s="486"/>
      <c r="BM111" s="486"/>
      <c r="BN111" s="486"/>
      <c r="BO111" s="486"/>
      <c r="BP111" s="486"/>
      <c r="BQ111" s="486"/>
      <c r="BR111" s="486"/>
      <c r="BS111" s="486"/>
      <c r="BT111" s="486"/>
      <c r="BU111" s="486"/>
      <c r="BV111" s="486"/>
      <c r="BW111" s="486"/>
      <c r="BX111" s="486"/>
      <c r="BY111" s="486"/>
      <c r="BZ111" s="486"/>
      <c r="CA111" s="486"/>
      <c r="CB111" s="486"/>
      <c r="CC111" s="486"/>
      <c r="CD111" s="486"/>
      <c r="CE111" s="486"/>
      <c r="CF111" s="486"/>
      <c r="CG111" s="486"/>
      <c r="CH111" s="486"/>
      <c r="CI111" s="486"/>
      <c r="CJ111" s="486"/>
      <c r="CK111" s="486"/>
      <c r="CL111" s="486"/>
      <c r="CM111" s="486"/>
      <c r="CN111" s="486"/>
      <c r="CO111" s="486"/>
      <c r="CP111" s="486"/>
      <c r="CQ111" s="486"/>
      <c r="CR111" s="486"/>
      <c r="CS111" s="486"/>
      <c r="CT111" s="486"/>
      <c r="CU111" s="486"/>
      <c r="CV111" s="486"/>
      <c r="CW111" s="486"/>
      <c r="CX111" s="486"/>
      <c r="CY111" s="486"/>
      <c r="CZ111" s="486"/>
      <c r="DA111" s="486"/>
      <c r="DB111" s="486"/>
      <c r="DC111" s="486"/>
      <c r="DD111" s="486"/>
      <c r="DE111" s="486"/>
      <c r="DF111" s="486"/>
      <c r="DG111" s="486"/>
      <c r="DH111" s="486"/>
      <c r="DI111" s="486"/>
      <c r="DJ111" s="486"/>
      <c r="DK111" s="486"/>
      <c r="DL111" s="486"/>
      <c r="DM111" s="486"/>
      <c r="DN111" s="486"/>
      <c r="DO111" s="486"/>
      <c r="DP111" s="486"/>
      <c r="DQ111" s="486"/>
      <c r="DR111" s="486"/>
      <c r="DS111" s="486"/>
      <c r="DT111" s="486"/>
      <c r="DU111" s="486"/>
      <c r="DV111" s="486"/>
      <c r="DW111" s="486"/>
      <c r="DX111" s="486"/>
      <c r="DY111" s="486"/>
      <c r="DZ111" s="486"/>
      <c r="EA111" s="486"/>
      <c r="EB111" s="486"/>
      <c r="EC111" s="486"/>
      <c r="ED111" s="486"/>
      <c r="EE111" s="486"/>
      <c r="EF111" s="486"/>
      <c r="EG111" s="486"/>
      <c r="EH111" s="486"/>
      <c r="EI111" s="486"/>
      <c r="EJ111" s="486"/>
      <c r="EK111" s="486"/>
      <c r="EL111" s="486"/>
      <c r="EM111" s="486"/>
      <c r="EN111" s="486"/>
      <c r="EO111" s="486"/>
      <c r="EP111" s="486"/>
      <c r="EQ111" s="486"/>
      <c r="ER111" s="486"/>
      <c r="ES111" s="486"/>
      <c r="ET111" s="486"/>
      <c r="EU111" s="486"/>
      <c r="EV111" s="486"/>
      <c r="EW111" s="486"/>
      <c r="EX111" s="486"/>
      <c r="EY111" s="486"/>
      <c r="EZ111" s="486"/>
      <c r="FA111" s="486"/>
      <c r="FB111" s="486"/>
      <c r="FC111" s="486"/>
      <c r="FD111" s="486"/>
      <c r="FE111" s="486"/>
      <c r="FF111" s="486"/>
      <c r="FG111" s="486"/>
      <c r="FH111" s="486"/>
      <c r="FI111" s="486"/>
      <c r="FJ111" s="486"/>
      <c r="FK111" s="486"/>
      <c r="FL111" s="486"/>
      <c r="FM111" s="486"/>
      <c r="FN111" s="486"/>
      <c r="FO111" s="486"/>
      <c r="FP111" s="486"/>
      <c r="FQ111" s="486"/>
      <c r="FR111" s="486"/>
      <c r="FS111" s="486"/>
      <c r="FT111" s="486"/>
      <c r="FU111" s="486"/>
      <c r="FV111" s="486"/>
      <c r="FW111" s="486"/>
      <c r="FX111" s="486"/>
      <c r="FY111" s="486"/>
      <c r="FZ111" s="486"/>
      <c r="GA111" s="486"/>
      <c r="GB111" s="486"/>
      <c r="GC111" s="486"/>
      <c r="GD111" s="486"/>
      <c r="GE111" s="486"/>
      <c r="GF111" s="486"/>
      <c r="GG111" s="486"/>
      <c r="GH111" s="486"/>
      <c r="GI111" s="486"/>
      <c r="GJ111" s="486"/>
      <c r="GK111" s="486"/>
      <c r="GL111" s="486"/>
      <c r="GM111" s="486"/>
      <c r="GN111" s="486"/>
      <c r="GO111" s="486"/>
      <c r="GP111" s="486"/>
      <c r="GQ111" s="486"/>
      <c r="GR111" s="486"/>
      <c r="GS111" s="486"/>
      <c r="GT111" s="486"/>
      <c r="GU111" s="486"/>
      <c r="GV111" s="486"/>
      <c r="GW111" s="486"/>
      <c r="GX111" s="486"/>
      <c r="GY111" s="486"/>
      <c r="GZ111" s="486"/>
      <c r="HA111" s="486"/>
      <c r="HB111" s="486"/>
      <c r="HC111" s="486"/>
      <c r="HD111" s="486"/>
      <c r="HE111" s="486"/>
      <c r="HF111" s="486"/>
      <c r="HG111" s="486"/>
      <c r="HH111" s="486"/>
      <c r="HI111" s="486"/>
      <c r="HJ111" s="486"/>
      <c r="HK111" s="486"/>
      <c r="HL111" s="486"/>
      <c r="HM111" s="486"/>
      <c r="HN111" s="486"/>
    </row>
    <row r="112" spans="1:222" s="300" customFormat="1" x14ac:dyDescent="0.25">
      <c r="A112" s="366"/>
      <c r="B112" s="366"/>
      <c r="C112" s="367"/>
      <c r="D112" s="365"/>
      <c r="E112" s="365"/>
      <c r="F112" s="365"/>
      <c r="G112" s="365"/>
      <c r="H112" s="365"/>
      <c r="I112" s="365"/>
      <c r="J112" s="486"/>
      <c r="K112" s="500">
        <v>0.5</v>
      </c>
      <c r="L112" s="486">
        <v>2100</v>
      </c>
      <c r="M112" s="486">
        <v>71</v>
      </c>
      <c r="N112" s="513">
        <v>1.1000000000000001</v>
      </c>
      <c r="O112" s="486" t="s">
        <v>33</v>
      </c>
      <c r="P112" s="486">
        <v>26</v>
      </c>
      <c r="Q112" s="486">
        <v>16</v>
      </c>
      <c r="R112" s="486">
        <v>46</v>
      </c>
      <c r="S112" s="486">
        <v>51</v>
      </c>
      <c r="T112" s="486">
        <v>26</v>
      </c>
      <c r="U112" s="500">
        <v>3.5</v>
      </c>
      <c r="V112" s="486">
        <v>51</v>
      </c>
      <c r="W112" s="486">
        <v>15</v>
      </c>
      <c r="X112" s="513">
        <v>1.6</v>
      </c>
      <c r="Y112" s="500">
        <v>4</v>
      </c>
      <c r="Z112" s="500">
        <v>1</v>
      </c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6"/>
      <c r="BY112" s="486"/>
      <c r="BZ112" s="486"/>
      <c r="CA112" s="486"/>
      <c r="CB112" s="486"/>
      <c r="CC112" s="486"/>
      <c r="CD112" s="486"/>
      <c r="CE112" s="486"/>
      <c r="CF112" s="486"/>
      <c r="CG112" s="486"/>
      <c r="CH112" s="486"/>
      <c r="CI112" s="486"/>
      <c r="CJ112" s="486"/>
      <c r="CK112" s="486"/>
      <c r="CL112" s="486"/>
      <c r="CM112" s="486"/>
      <c r="CN112" s="486"/>
      <c r="CO112" s="486"/>
      <c r="CP112" s="486"/>
      <c r="CQ112" s="486"/>
      <c r="CR112" s="486"/>
      <c r="CS112" s="486"/>
      <c r="CT112" s="486"/>
      <c r="CU112" s="486"/>
      <c r="CV112" s="486"/>
      <c r="CW112" s="486"/>
      <c r="CX112" s="486"/>
      <c r="CY112" s="486"/>
      <c r="CZ112" s="486"/>
      <c r="DA112" s="486"/>
      <c r="DB112" s="486"/>
      <c r="DC112" s="486"/>
      <c r="DD112" s="486"/>
      <c r="DE112" s="486"/>
      <c r="DF112" s="486"/>
      <c r="DG112" s="486"/>
      <c r="DH112" s="486"/>
      <c r="DI112" s="486"/>
      <c r="DJ112" s="486"/>
      <c r="DK112" s="486"/>
      <c r="DL112" s="486"/>
      <c r="DM112" s="486"/>
      <c r="DN112" s="486"/>
      <c r="DO112" s="486"/>
      <c r="DP112" s="486"/>
      <c r="DQ112" s="486"/>
      <c r="DR112" s="486"/>
      <c r="DS112" s="486"/>
      <c r="DT112" s="486"/>
      <c r="DU112" s="486"/>
      <c r="DV112" s="486"/>
      <c r="DW112" s="486"/>
      <c r="DX112" s="486"/>
      <c r="DY112" s="486"/>
      <c r="DZ112" s="486"/>
      <c r="EA112" s="486"/>
      <c r="EB112" s="486"/>
      <c r="EC112" s="486"/>
      <c r="ED112" s="486"/>
      <c r="EE112" s="486"/>
      <c r="EF112" s="486"/>
      <c r="EG112" s="486"/>
      <c r="EH112" s="486"/>
      <c r="EI112" s="486"/>
      <c r="EJ112" s="486"/>
      <c r="EK112" s="486"/>
      <c r="EL112" s="486"/>
      <c r="EM112" s="486"/>
      <c r="EN112" s="486"/>
      <c r="EO112" s="486"/>
      <c r="EP112" s="486"/>
      <c r="EQ112" s="486"/>
      <c r="ER112" s="486"/>
      <c r="ES112" s="486"/>
      <c r="ET112" s="486"/>
      <c r="EU112" s="486"/>
      <c r="EV112" s="486"/>
      <c r="EW112" s="486"/>
      <c r="EX112" s="486"/>
      <c r="EY112" s="486"/>
      <c r="EZ112" s="486"/>
      <c r="FA112" s="486"/>
      <c r="FB112" s="486"/>
      <c r="FC112" s="486"/>
      <c r="FD112" s="486"/>
      <c r="FE112" s="486"/>
      <c r="FF112" s="486"/>
      <c r="FG112" s="486"/>
      <c r="FH112" s="486"/>
      <c r="FI112" s="486"/>
      <c r="FJ112" s="486"/>
      <c r="FK112" s="486"/>
      <c r="FL112" s="486"/>
      <c r="FM112" s="486"/>
      <c r="FN112" s="486"/>
      <c r="FO112" s="486"/>
      <c r="FP112" s="486"/>
      <c r="FQ112" s="486"/>
      <c r="FR112" s="486"/>
      <c r="FS112" s="486"/>
      <c r="FT112" s="486"/>
      <c r="FU112" s="486"/>
      <c r="FV112" s="486"/>
      <c r="FW112" s="486"/>
      <c r="FX112" s="486"/>
      <c r="FY112" s="486"/>
      <c r="FZ112" s="486"/>
      <c r="GA112" s="486"/>
      <c r="GB112" s="486"/>
      <c r="GC112" s="486"/>
      <c r="GD112" s="486"/>
      <c r="GE112" s="486"/>
      <c r="GF112" s="486"/>
      <c r="GG112" s="486"/>
      <c r="GH112" s="486"/>
      <c r="GI112" s="486"/>
      <c r="GJ112" s="486"/>
      <c r="GK112" s="486"/>
      <c r="GL112" s="486"/>
      <c r="GM112" s="486"/>
      <c r="GN112" s="486"/>
      <c r="GO112" s="486"/>
      <c r="GP112" s="486"/>
      <c r="GQ112" s="486"/>
      <c r="GR112" s="486"/>
      <c r="GS112" s="486"/>
      <c r="GT112" s="486"/>
      <c r="GU112" s="486"/>
      <c r="GV112" s="486"/>
      <c r="GW112" s="486"/>
      <c r="GX112" s="486"/>
      <c r="GY112" s="486"/>
      <c r="GZ112" s="486"/>
      <c r="HA112" s="486"/>
      <c r="HB112" s="486"/>
      <c r="HC112" s="486"/>
      <c r="HD112" s="486"/>
      <c r="HE112" s="486"/>
      <c r="HF112" s="486"/>
      <c r="HG112" s="486"/>
      <c r="HH112" s="486"/>
      <c r="HI112" s="486"/>
      <c r="HJ112" s="486"/>
      <c r="HK112" s="486"/>
      <c r="HL112" s="486"/>
      <c r="HM112" s="486"/>
      <c r="HN112" s="486"/>
    </row>
    <row r="113" spans="3:222" s="300" customFormat="1" x14ac:dyDescent="0.25">
      <c r="C113" s="303"/>
      <c r="D113" s="304"/>
      <c r="E113" s="304"/>
      <c r="F113" s="304"/>
      <c r="G113" s="304"/>
      <c r="H113" s="304"/>
      <c r="I113" s="304"/>
      <c r="J113" s="486"/>
      <c r="K113" s="500">
        <v>1</v>
      </c>
      <c r="L113" s="486">
        <v>2200</v>
      </c>
      <c r="M113" s="486">
        <v>72</v>
      </c>
      <c r="N113" s="513">
        <v>1.2</v>
      </c>
      <c r="O113" s="486" t="s">
        <v>108</v>
      </c>
      <c r="P113" s="486">
        <v>27</v>
      </c>
      <c r="Q113" s="486">
        <v>17</v>
      </c>
      <c r="R113" s="486">
        <v>47</v>
      </c>
      <c r="S113" s="486">
        <v>52</v>
      </c>
      <c r="T113" s="486">
        <v>27</v>
      </c>
      <c r="U113" s="500">
        <v>4</v>
      </c>
      <c r="V113" s="486">
        <v>52</v>
      </c>
      <c r="W113" s="486">
        <v>16</v>
      </c>
      <c r="X113" s="513">
        <v>1.7</v>
      </c>
      <c r="Y113" s="500">
        <v>5</v>
      </c>
      <c r="Z113" s="500">
        <v>1.1000000000000001</v>
      </c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6"/>
      <c r="BC113" s="486"/>
      <c r="BD113" s="486"/>
      <c r="BE113" s="486"/>
      <c r="BF113" s="486"/>
      <c r="BG113" s="486"/>
      <c r="BH113" s="486"/>
      <c r="BI113" s="486"/>
      <c r="BJ113" s="486"/>
      <c r="BK113" s="486"/>
      <c r="BL113" s="486"/>
      <c r="BM113" s="486"/>
      <c r="BN113" s="486"/>
      <c r="BO113" s="486"/>
      <c r="BP113" s="486"/>
      <c r="BQ113" s="486"/>
      <c r="BR113" s="486"/>
      <c r="BS113" s="486"/>
      <c r="BT113" s="486"/>
      <c r="BU113" s="486"/>
      <c r="BV113" s="486"/>
      <c r="BW113" s="486"/>
      <c r="BX113" s="486"/>
      <c r="BY113" s="486"/>
      <c r="BZ113" s="486"/>
      <c r="CA113" s="486"/>
      <c r="CB113" s="486"/>
      <c r="CC113" s="486"/>
      <c r="CD113" s="486"/>
      <c r="CE113" s="486"/>
      <c r="CF113" s="486"/>
      <c r="CG113" s="486"/>
      <c r="CH113" s="486"/>
      <c r="CI113" s="486"/>
      <c r="CJ113" s="486"/>
      <c r="CK113" s="486"/>
      <c r="CL113" s="486"/>
      <c r="CM113" s="486"/>
      <c r="CN113" s="486"/>
      <c r="CO113" s="486"/>
      <c r="CP113" s="486"/>
      <c r="CQ113" s="486"/>
      <c r="CR113" s="486"/>
      <c r="CS113" s="486"/>
      <c r="CT113" s="486"/>
      <c r="CU113" s="486"/>
      <c r="CV113" s="486"/>
      <c r="CW113" s="486"/>
      <c r="CX113" s="486"/>
      <c r="CY113" s="486"/>
      <c r="CZ113" s="486"/>
      <c r="DA113" s="486"/>
      <c r="DB113" s="486"/>
      <c r="DC113" s="486"/>
      <c r="DD113" s="486"/>
      <c r="DE113" s="486"/>
      <c r="DF113" s="486"/>
      <c r="DG113" s="486"/>
      <c r="DH113" s="486"/>
      <c r="DI113" s="486"/>
      <c r="DJ113" s="486"/>
      <c r="DK113" s="486"/>
      <c r="DL113" s="486"/>
      <c r="DM113" s="486"/>
      <c r="DN113" s="486"/>
      <c r="DO113" s="486"/>
      <c r="DP113" s="486"/>
      <c r="DQ113" s="486"/>
      <c r="DR113" s="486"/>
      <c r="DS113" s="486"/>
      <c r="DT113" s="486"/>
      <c r="DU113" s="486"/>
      <c r="DV113" s="486"/>
      <c r="DW113" s="486"/>
      <c r="DX113" s="486"/>
      <c r="DY113" s="486"/>
      <c r="DZ113" s="486"/>
      <c r="EA113" s="486"/>
      <c r="EB113" s="486"/>
      <c r="EC113" s="486"/>
      <c r="ED113" s="486"/>
      <c r="EE113" s="486"/>
      <c r="EF113" s="486"/>
      <c r="EG113" s="486"/>
      <c r="EH113" s="486"/>
      <c r="EI113" s="486"/>
      <c r="EJ113" s="486"/>
      <c r="EK113" s="486"/>
      <c r="EL113" s="486"/>
      <c r="EM113" s="486"/>
      <c r="EN113" s="486"/>
      <c r="EO113" s="486"/>
      <c r="EP113" s="486"/>
      <c r="EQ113" s="486"/>
      <c r="ER113" s="486"/>
      <c r="ES113" s="486"/>
      <c r="ET113" s="486"/>
      <c r="EU113" s="486"/>
      <c r="EV113" s="486"/>
      <c r="EW113" s="486"/>
      <c r="EX113" s="486"/>
      <c r="EY113" s="486"/>
      <c r="EZ113" s="486"/>
      <c r="FA113" s="486"/>
      <c r="FB113" s="486"/>
      <c r="FC113" s="486"/>
      <c r="FD113" s="486"/>
      <c r="FE113" s="486"/>
      <c r="FF113" s="486"/>
      <c r="FG113" s="486"/>
      <c r="FH113" s="486"/>
      <c r="FI113" s="486"/>
      <c r="FJ113" s="486"/>
      <c r="FK113" s="486"/>
      <c r="FL113" s="486"/>
      <c r="FM113" s="486"/>
      <c r="FN113" s="486"/>
      <c r="FO113" s="486"/>
      <c r="FP113" s="486"/>
      <c r="FQ113" s="486"/>
      <c r="FR113" s="486"/>
      <c r="FS113" s="486"/>
      <c r="FT113" s="486"/>
      <c r="FU113" s="486"/>
      <c r="FV113" s="486"/>
      <c r="FW113" s="486"/>
      <c r="FX113" s="486"/>
      <c r="FY113" s="486"/>
      <c r="FZ113" s="486"/>
      <c r="GA113" s="486"/>
      <c r="GB113" s="486"/>
      <c r="GC113" s="486"/>
      <c r="GD113" s="486"/>
      <c r="GE113" s="486"/>
      <c r="GF113" s="486"/>
      <c r="GG113" s="486"/>
      <c r="GH113" s="486"/>
      <c r="GI113" s="486"/>
      <c r="GJ113" s="486"/>
      <c r="GK113" s="486"/>
      <c r="GL113" s="486"/>
      <c r="GM113" s="486"/>
      <c r="GN113" s="486"/>
      <c r="GO113" s="486"/>
      <c r="GP113" s="486"/>
      <c r="GQ113" s="486"/>
      <c r="GR113" s="486"/>
      <c r="GS113" s="486"/>
      <c r="GT113" s="486"/>
      <c r="GU113" s="486"/>
      <c r="GV113" s="486"/>
      <c r="GW113" s="486"/>
      <c r="GX113" s="486"/>
      <c r="GY113" s="486"/>
      <c r="GZ113" s="486"/>
      <c r="HA113" s="486"/>
      <c r="HB113" s="486"/>
      <c r="HC113" s="486"/>
      <c r="HD113" s="486"/>
      <c r="HE113" s="486"/>
      <c r="HF113" s="486"/>
      <c r="HG113" s="486"/>
      <c r="HH113" s="486"/>
      <c r="HI113" s="486"/>
      <c r="HJ113" s="486"/>
      <c r="HK113" s="486"/>
      <c r="HL113" s="486"/>
      <c r="HM113" s="486"/>
      <c r="HN113" s="486"/>
    </row>
    <row r="114" spans="3:222" s="300" customFormat="1" x14ac:dyDescent="0.25">
      <c r="C114" s="303"/>
      <c r="D114" s="304"/>
      <c r="E114" s="304"/>
      <c r="F114" s="304"/>
      <c r="G114" s="304"/>
      <c r="H114" s="304"/>
      <c r="I114" s="304"/>
      <c r="J114" s="486"/>
      <c r="K114" s="500">
        <f t="shared" ref="K114:K122" si="0">K113+0.5</f>
        <v>1.5</v>
      </c>
      <c r="L114" s="486">
        <v>2300</v>
      </c>
      <c r="M114" s="486">
        <v>73</v>
      </c>
      <c r="N114" s="513">
        <v>1.3</v>
      </c>
      <c r="O114" s="486">
        <v>35</v>
      </c>
      <c r="P114" s="486">
        <v>28</v>
      </c>
      <c r="Q114" s="486">
        <v>18</v>
      </c>
      <c r="R114" s="486">
        <v>48</v>
      </c>
      <c r="S114" s="486">
        <v>53</v>
      </c>
      <c r="T114" s="486">
        <v>28</v>
      </c>
      <c r="U114" s="500">
        <v>4.5</v>
      </c>
      <c r="V114" s="486">
        <v>53</v>
      </c>
      <c r="W114" s="486">
        <v>17</v>
      </c>
      <c r="X114" s="513">
        <v>1.8</v>
      </c>
      <c r="Y114" s="500">
        <v>6</v>
      </c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86"/>
      <c r="AU114" s="486"/>
      <c r="AV114" s="486"/>
      <c r="AW114" s="486"/>
      <c r="AX114" s="486"/>
      <c r="AY114" s="486"/>
      <c r="AZ114" s="486"/>
      <c r="BA114" s="486"/>
      <c r="BB114" s="486"/>
      <c r="BC114" s="486"/>
      <c r="BD114" s="486"/>
      <c r="BE114" s="486"/>
      <c r="BF114" s="486"/>
      <c r="BG114" s="486"/>
      <c r="BH114" s="486"/>
      <c r="BI114" s="486"/>
      <c r="BJ114" s="486"/>
      <c r="BK114" s="486"/>
      <c r="BL114" s="486"/>
      <c r="BM114" s="486"/>
      <c r="BN114" s="486"/>
      <c r="BO114" s="486"/>
      <c r="BP114" s="486"/>
      <c r="BQ114" s="486"/>
      <c r="BR114" s="486"/>
      <c r="BS114" s="486"/>
      <c r="BT114" s="486"/>
      <c r="BU114" s="486"/>
      <c r="BV114" s="486"/>
      <c r="BW114" s="486"/>
      <c r="BX114" s="486"/>
      <c r="BY114" s="486"/>
      <c r="BZ114" s="486"/>
      <c r="CA114" s="486"/>
      <c r="CB114" s="486"/>
      <c r="CC114" s="486"/>
      <c r="CD114" s="486"/>
      <c r="CE114" s="486"/>
      <c r="CF114" s="486"/>
      <c r="CG114" s="486"/>
      <c r="CH114" s="486"/>
      <c r="CI114" s="486"/>
      <c r="CJ114" s="486"/>
      <c r="CK114" s="486"/>
      <c r="CL114" s="486"/>
      <c r="CM114" s="486"/>
      <c r="CN114" s="486"/>
      <c r="CO114" s="486"/>
      <c r="CP114" s="486"/>
      <c r="CQ114" s="486"/>
      <c r="CR114" s="486"/>
      <c r="CS114" s="486"/>
      <c r="CT114" s="486"/>
      <c r="CU114" s="486"/>
      <c r="CV114" s="486"/>
      <c r="CW114" s="486"/>
      <c r="CX114" s="486"/>
      <c r="CY114" s="486"/>
      <c r="CZ114" s="486"/>
      <c r="DA114" s="486"/>
      <c r="DB114" s="486"/>
      <c r="DC114" s="486"/>
      <c r="DD114" s="486"/>
      <c r="DE114" s="486"/>
      <c r="DF114" s="486"/>
      <c r="DG114" s="486"/>
      <c r="DH114" s="486"/>
      <c r="DI114" s="486"/>
      <c r="DJ114" s="486"/>
      <c r="DK114" s="486"/>
      <c r="DL114" s="486"/>
      <c r="DM114" s="486"/>
      <c r="DN114" s="486"/>
      <c r="DO114" s="486"/>
      <c r="DP114" s="486"/>
      <c r="DQ114" s="486"/>
      <c r="DR114" s="486"/>
      <c r="DS114" s="486"/>
      <c r="DT114" s="486"/>
      <c r="DU114" s="486"/>
      <c r="DV114" s="486"/>
      <c r="DW114" s="486"/>
      <c r="DX114" s="486"/>
      <c r="DY114" s="486"/>
      <c r="DZ114" s="486"/>
      <c r="EA114" s="486"/>
      <c r="EB114" s="486"/>
      <c r="EC114" s="486"/>
      <c r="ED114" s="486"/>
      <c r="EE114" s="486"/>
      <c r="EF114" s="486"/>
      <c r="EG114" s="486"/>
      <c r="EH114" s="486"/>
      <c r="EI114" s="486"/>
      <c r="EJ114" s="486"/>
      <c r="EK114" s="486"/>
      <c r="EL114" s="486"/>
      <c r="EM114" s="486"/>
      <c r="EN114" s="486"/>
      <c r="EO114" s="486"/>
      <c r="EP114" s="486"/>
      <c r="EQ114" s="486"/>
      <c r="ER114" s="486"/>
      <c r="ES114" s="486"/>
      <c r="ET114" s="486"/>
      <c r="EU114" s="486"/>
      <c r="EV114" s="486"/>
      <c r="EW114" s="486"/>
      <c r="EX114" s="486"/>
      <c r="EY114" s="486"/>
      <c r="EZ114" s="486"/>
      <c r="FA114" s="486"/>
      <c r="FB114" s="486"/>
      <c r="FC114" s="486"/>
      <c r="FD114" s="486"/>
      <c r="FE114" s="486"/>
      <c r="FF114" s="486"/>
      <c r="FG114" s="486"/>
      <c r="FH114" s="486"/>
      <c r="FI114" s="486"/>
      <c r="FJ114" s="486"/>
      <c r="FK114" s="486"/>
      <c r="FL114" s="486"/>
      <c r="FM114" s="486"/>
      <c r="FN114" s="486"/>
      <c r="FO114" s="486"/>
      <c r="FP114" s="486"/>
      <c r="FQ114" s="486"/>
      <c r="FR114" s="486"/>
      <c r="FS114" s="486"/>
      <c r="FT114" s="486"/>
      <c r="FU114" s="486"/>
      <c r="FV114" s="486"/>
      <c r="FW114" s="486"/>
      <c r="FX114" s="486"/>
      <c r="FY114" s="486"/>
      <c r="FZ114" s="486"/>
      <c r="GA114" s="486"/>
      <c r="GB114" s="486"/>
      <c r="GC114" s="486"/>
      <c r="GD114" s="486"/>
      <c r="GE114" s="486"/>
      <c r="GF114" s="486"/>
      <c r="GG114" s="486"/>
      <c r="GH114" s="486"/>
      <c r="GI114" s="486"/>
      <c r="GJ114" s="486"/>
      <c r="GK114" s="486"/>
      <c r="GL114" s="486"/>
      <c r="GM114" s="486"/>
      <c r="GN114" s="486"/>
      <c r="GO114" s="486"/>
      <c r="GP114" s="486"/>
      <c r="GQ114" s="486"/>
      <c r="GR114" s="486"/>
      <c r="GS114" s="486"/>
      <c r="GT114" s="486"/>
      <c r="GU114" s="486"/>
      <c r="GV114" s="486"/>
      <c r="GW114" s="486"/>
      <c r="GX114" s="486"/>
      <c r="GY114" s="486"/>
      <c r="GZ114" s="486"/>
      <c r="HA114" s="486"/>
      <c r="HB114" s="486"/>
      <c r="HC114" s="486"/>
      <c r="HD114" s="486"/>
      <c r="HE114" s="486"/>
      <c r="HF114" s="486"/>
      <c r="HG114" s="486"/>
      <c r="HH114" s="486"/>
      <c r="HI114" s="486"/>
      <c r="HJ114" s="486"/>
      <c r="HK114" s="486"/>
      <c r="HL114" s="486"/>
      <c r="HM114" s="486"/>
      <c r="HN114" s="486"/>
    </row>
    <row r="115" spans="3:222" s="300" customFormat="1" x14ac:dyDescent="0.25">
      <c r="C115" s="303"/>
      <c r="D115" s="304"/>
      <c r="E115" s="304"/>
      <c r="F115" s="304"/>
      <c r="G115" s="304"/>
      <c r="H115" s="304"/>
      <c r="I115" s="304"/>
      <c r="J115" s="486"/>
      <c r="K115" s="500">
        <v>1.5</v>
      </c>
      <c r="L115" s="486">
        <v>2400</v>
      </c>
      <c r="M115" s="486">
        <v>74</v>
      </c>
      <c r="N115" s="513">
        <v>1.4</v>
      </c>
      <c r="O115" s="486"/>
      <c r="P115" s="486">
        <v>29</v>
      </c>
      <c r="Q115" s="486">
        <v>19</v>
      </c>
      <c r="R115" s="486">
        <v>49</v>
      </c>
      <c r="S115" s="486">
        <v>54</v>
      </c>
      <c r="T115" s="486">
        <v>29</v>
      </c>
      <c r="U115" s="500">
        <v>5</v>
      </c>
      <c r="V115" s="486">
        <v>54</v>
      </c>
      <c r="W115" s="486">
        <v>18</v>
      </c>
      <c r="X115" s="513">
        <v>1.9</v>
      </c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86"/>
      <c r="AU115" s="486"/>
      <c r="AV115" s="486"/>
      <c r="AW115" s="486"/>
      <c r="AX115" s="486"/>
      <c r="AY115" s="486"/>
      <c r="AZ115" s="486"/>
      <c r="BA115" s="486"/>
      <c r="BB115" s="486"/>
      <c r="BC115" s="486"/>
      <c r="BD115" s="486"/>
      <c r="BE115" s="486"/>
      <c r="BF115" s="486"/>
      <c r="BG115" s="486"/>
      <c r="BH115" s="486"/>
      <c r="BI115" s="486"/>
      <c r="BJ115" s="486"/>
      <c r="BK115" s="486"/>
      <c r="BL115" s="486"/>
      <c r="BM115" s="486"/>
      <c r="BN115" s="486"/>
      <c r="BO115" s="486"/>
      <c r="BP115" s="486"/>
      <c r="BQ115" s="486"/>
      <c r="BR115" s="486"/>
      <c r="BS115" s="486"/>
      <c r="BT115" s="486"/>
      <c r="BU115" s="486"/>
      <c r="BV115" s="486"/>
      <c r="BW115" s="486"/>
      <c r="BX115" s="486"/>
      <c r="BY115" s="486"/>
      <c r="BZ115" s="486"/>
      <c r="CA115" s="486"/>
      <c r="CB115" s="486"/>
      <c r="CC115" s="486"/>
      <c r="CD115" s="486"/>
      <c r="CE115" s="486"/>
      <c r="CF115" s="486"/>
      <c r="CG115" s="486"/>
      <c r="CH115" s="486"/>
      <c r="CI115" s="486"/>
      <c r="CJ115" s="486"/>
      <c r="CK115" s="486"/>
      <c r="CL115" s="486"/>
      <c r="CM115" s="486"/>
      <c r="CN115" s="486"/>
      <c r="CO115" s="486"/>
      <c r="CP115" s="486"/>
      <c r="CQ115" s="486"/>
      <c r="CR115" s="486"/>
      <c r="CS115" s="486"/>
      <c r="CT115" s="486"/>
      <c r="CU115" s="486"/>
      <c r="CV115" s="486"/>
      <c r="CW115" s="486"/>
      <c r="CX115" s="486"/>
      <c r="CY115" s="486"/>
      <c r="CZ115" s="486"/>
      <c r="DA115" s="486"/>
      <c r="DB115" s="486"/>
      <c r="DC115" s="486"/>
      <c r="DD115" s="486"/>
      <c r="DE115" s="486"/>
      <c r="DF115" s="486"/>
      <c r="DG115" s="486"/>
      <c r="DH115" s="486"/>
      <c r="DI115" s="486"/>
      <c r="DJ115" s="486"/>
      <c r="DK115" s="486"/>
      <c r="DL115" s="486"/>
      <c r="DM115" s="486"/>
      <c r="DN115" s="486"/>
      <c r="DO115" s="486"/>
      <c r="DP115" s="486"/>
      <c r="DQ115" s="486"/>
      <c r="DR115" s="486"/>
      <c r="DS115" s="486"/>
      <c r="DT115" s="486"/>
      <c r="DU115" s="486"/>
      <c r="DV115" s="486"/>
      <c r="DW115" s="486"/>
      <c r="DX115" s="486"/>
      <c r="DY115" s="486"/>
      <c r="DZ115" s="486"/>
      <c r="EA115" s="486"/>
      <c r="EB115" s="486"/>
      <c r="EC115" s="486"/>
      <c r="ED115" s="486"/>
      <c r="EE115" s="486"/>
      <c r="EF115" s="486"/>
      <c r="EG115" s="486"/>
      <c r="EH115" s="486"/>
      <c r="EI115" s="486"/>
      <c r="EJ115" s="486"/>
      <c r="EK115" s="486"/>
      <c r="EL115" s="486"/>
      <c r="EM115" s="486"/>
      <c r="EN115" s="486"/>
      <c r="EO115" s="486"/>
      <c r="EP115" s="486"/>
      <c r="EQ115" s="486"/>
      <c r="ER115" s="486"/>
      <c r="ES115" s="486"/>
      <c r="ET115" s="486"/>
      <c r="EU115" s="486"/>
      <c r="EV115" s="486"/>
      <c r="EW115" s="486"/>
      <c r="EX115" s="486"/>
      <c r="EY115" s="486"/>
      <c r="EZ115" s="486"/>
      <c r="FA115" s="486"/>
      <c r="FB115" s="486"/>
      <c r="FC115" s="486"/>
      <c r="FD115" s="486"/>
      <c r="FE115" s="486"/>
      <c r="FF115" s="486"/>
      <c r="FG115" s="486"/>
      <c r="FH115" s="486"/>
      <c r="FI115" s="486"/>
      <c r="FJ115" s="486"/>
      <c r="FK115" s="486"/>
      <c r="FL115" s="486"/>
      <c r="FM115" s="486"/>
      <c r="FN115" s="486"/>
      <c r="FO115" s="486"/>
      <c r="FP115" s="486"/>
      <c r="FQ115" s="486"/>
      <c r="FR115" s="486"/>
      <c r="FS115" s="486"/>
      <c r="FT115" s="486"/>
      <c r="FU115" s="486"/>
      <c r="FV115" s="486"/>
      <c r="FW115" s="486"/>
      <c r="FX115" s="486"/>
      <c r="FY115" s="486"/>
      <c r="FZ115" s="486"/>
      <c r="GA115" s="486"/>
      <c r="GB115" s="486"/>
      <c r="GC115" s="486"/>
      <c r="GD115" s="486"/>
      <c r="GE115" s="486"/>
      <c r="GF115" s="486"/>
      <c r="GG115" s="486"/>
      <c r="GH115" s="486"/>
      <c r="GI115" s="486"/>
      <c r="GJ115" s="486"/>
      <c r="GK115" s="486"/>
      <c r="GL115" s="486"/>
      <c r="GM115" s="486"/>
      <c r="GN115" s="486"/>
      <c r="GO115" s="486"/>
      <c r="GP115" s="486"/>
      <c r="GQ115" s="486"/>
      <c r="GR115" s="486"/>
      <c r="GS115" s="486"/>
      <c r="GT115" s="486"/>
      <c r="GU115" s="486"/>
      <c r="GV115" s="486"/>
      <c r="GW115" s="486"/>
      <c r="GX115" s="486"/>
      <c r="GY115" s="486"/>
      <c r="GZ115" s="486"/>
      <c r="HA115" s="486"/>
      <c r="HB115" s="486"/>
      <c r="HC115" s="486"/>
      <c r="HD115" s="486"/>
      <c r="HE115" s="486"/>
      <c r="HF115" s="486"/>
      <c r="HG115" s="486"/>
      <c r="HH115" s="486"/>
      <c r="HI115" s="486"/>
      <c r="HJ115" s="486"/>
      <c r="HK115" s="486"/>
      <c r="HL115" s="486"/>
      <c r="HM115" s="486"/>
      <c r="HN115" s="486"/>
    </row>
    <row r="116" spans="3:222" s="300" customFormat="1" x14ac:dyDescent="0.25">
      <c r="C116" s="303"/>
      <c r="D116" s="304"/>
      <c r="E116" s="304"/>
      <c r="F116" s="304"/>
      <c r="G116" s="304"/>
      <c r="H116" s="304"/>
      <c r="I116" s="304"/>
      <c r="J116" s="486"/>
      <c r="K116" s="500">
        <v>2</v>
      </c>
      <c r="L116" s="486">
        <v>2500</v>
      </c>
      <c r="M116" s="486">
        <v>75</v>
      </c>
      <c r="N116" s="513">
        <v>1.5</v>
      </c>
      <c r="O116" s="486"/>
      <c r="P116" s="486">
        <v>30</v>
      </c>
      <c r="Q116" s="486">
        <v>20</v>
      </c>
      <c r="R116" s="486">
        <v>50</v>
      </c>
      <c r="S116" s="486">
        <v>55</v>
      </c>
      <c r="T116" s="486">
        <v>30</v>
      </c>
      <c r="U116" s="500">
        <v>5.5</v>
      </c>
      <c r="V116" s="486">
        <v>55</v>
      </c>
      <c r="W116" s="486">
        <v>19</v>
      </c>
      <c r="X116" s="513">
        <v>2</v>
      </c>
      <c r="Y116" s="486"/>
      <c r="Z116" s="486"/>
      <c r="AA116" s="486"/>
      <c r="AB116" s="486"/>
      <c r="AC116" s="486"/>
      <c r="AD116" s="486"/>
      <c r="AE116" s="486"/>
      <c r="AF116" s="486"/>
      <c r="AG116" s="486"/>
      <c r="AH116" s="486"/>
      <c r="AI116" s="486"/>
      <c r="AJ116" s="486"/>
      <c r="AK116" s="486"/>
      <c r="AL116" s="486"/>
      <c r="AM116" s="486"/>
      <c r="AN116" s="486"/>
      <c r="AO116" s="486"/>
      <c r="AP116" s="486"/>
      <c r="AQ116" s="486"/>
      <c r="AR116" s="486"/>
      <c r="AS116" s="486"/>
      <c r="AT116" s="486"/>
      <c r="AU116" s="486"/>
      <c r="AV116" s="486"/>
      <c r="AW116" s="486"/>
      <c r="AX116" s="486"/>
      <c r="AY116" s="486"/>
      <c r="AZ116" s="486"/>
      <c r="BA116" s="486"/>
      <c r="BB116" s="486"/>
      <c r="BC116" s="486"/>
      <c r="BD116" s="486"/>
      <c r="BE116" s="486"/>
      <c r="BF116" s="486"/>
      <c r="BG116" s="486"/>
      <c r="BH116" s="486"/>
      <c r="BI116" s="486"/>
      <c r="BJ116" s="486"/>
      <c r="BK116" s="486"/>
      <c r="BL116" s="486"/>
      <c r="BM116" s="486"/>
      <c r="BN116" s="486"/>
      <c r="BO116" s="486"/>
      <c r="BP116" s="486"/>
      <c r="BQ116" s="486"/>
      <c r="BR116" s="486"/>
      <c r="BS116" s="486"/>
      <c r="BT116" s="486"/>
      <c r="BU116" s="486"/>
      <c r="BV116" s="486"/>
      <c r="BW116" s="486"/>
      <c r="BX116" s="486"/>
      <c r="BY116" s="486"/>
      <c r="BZ116" s="486"/>
      <c r="CA116" s="486"/>
      <c r="CB116" s="486"/>
      <c r="CC116" s="486"/>
      <c r="CD116" s="486"/>
      <c r="CE116" s="486"/>
      <c r="CF116" s="486"/>
      <c r="CG116" s="486"/>
      <c r="CH116" s="486"/>
      <c r="CI116" s="486"/>
      <c r="CJ116" s="486"/>
      <c r="CK116" s="486"/>
      <c r="CL116" s="486"/>
      <c r="CM116" s="486"/>
      <c r="CN116" s="486"/>
      <c r="CO116" s="486"/>
      <c r="CP116" s="486"/>
      <c r="CQ116" s="486"/>
      <c r="CR116" s="486"/>
      <c r="CS116" s="486"/>
      <c r="CT116" s="486"/>
      <c r="CU116" s="486"/>
      <c r="CV116" s="486"/>
      <c r="CW116" s="486"/>
      <c r="CX116" s="486"/>
      <c r="CY116" s="486"/>
      <c r="CZ116" s="486"/>
      <c r="DA116" s="486"/>
      <c r="DB116" s="486"/>
      <c r="DC116" s="486"/>
      <c r="DD116" s="486"/>
      <c r="DE116" s="486"/>
      <c r="DF116" s="486"/>
      <c r="DG116" s="486"/>
      <c r="DH116" s="486"/>
      <c r="DI116" s="486"/>
      <c r="DJ116" s="486"/>
      <c r="DK116" s="486"/>
      <c r="DL116" s="486"/>
      <c r="DM116" s="486"/>
      <c r="DN116" s="486"/>
      <c r="DO116" s="486"/>
      <c r="DP116" s="486"/>
      <c r="DQ116" s="486"/>
      <c r="DR116" s="486"/>
      <c r="DS116" s="486"/>
      <c r="DT116" s="486"/>
      <c r="DU116" s="486"/>
      <c r="DV116" s="486"/>
      <c r="DW116" s="486"/>
      <c r="DX116" s="486"/>
      <c r="DY116" s="486"/>
      <c r="DZ116" s="486"/>
      <c r="EA116" s="486"/>
      <c r="EB116" s="486"/>
      <c r="EC116" s="486"/>
      <c r="ED116" s="486"/>
      <c r="EE116" s="486"/>
      <c r="EF116" s="486"/>
      <c r="EG116" s="486"/>
      <c r="EH116" s="486"/>
      <c r="EI116" s="486"/>
      <c r="EJ116" s="486"/>
      <c r="EK116" s="486"/>
      <c r="EL116" s="486"/>
      <c r="EM116" s="486"/>
      <c r="EN116" s="486"/>
      <c r="EO116" s="486"/>
      <c r="EP116" s="486"/>
      <c r="EQ116" s="486"/>
      <c r="ER116" s="486"/>
      <c r="ES116" s="486"/>
      <c r="ET116" s="486"/>
      <c r="EU116" s="486"/>
      <c r="EV116" s="486"/>
      <c r="EW116" s="486"/>
      <c r="EX116" s="486"/>
      <c r="EY116" s="486"/>
      <c r="EZ116" s="486"/>
      <c r="FA116" s="486"/>
      <c r="FB116" s="486"/>
      <c r="FC116" s="486"/>
      <c r="FD116" s="486"/>
      <c r="FE116" s="486"/>
      <c r="FF116" s="486"/>
      <c r="FG116" s="486"/>
      <c r="FH116" s="486"/>
      <c r="FI116" s="486"/>
      <c r="FJ116" s="486"/>
      <c r="FK116" s="486"/>
      <c r="FL116" s="486"/>
      <c r="FM116" s="486"/>
      <c r="FN116" s="486"/>
      <c r="FO116" s="486"/>
      <c r="FP116" s="486"/>
      <c r="FQ116" s="486"/>
      <c r="FR116" s="486"/>
      <c r="FS116" s="486"/>
      <c r="FT116" s="486"/>
      <c r="FU116" s="486"/>
      <c r="FV116" s="486"/>
      <c r="FW116" s="486"/>
      <c r="FX116" s="486"/>
      <c r="FY116" s="486"/>
      <c r="FZ116" s="486"/>
      <c r="GA116" s="486"/>
      <c r="GB116" s="486"/>
      <c r="GC116" s="486"/>
      <c r="GD116" s="486"/>
      <c r="GE116" s="486"/>
      <c r="GF116" s="486"/>
      <c r="GG116" s="486"/>
      <c r="GH116" s="486"/>
      <c r="GI116" s="486"/>
      <c r="GJ116" s="486"/>
      <c r="GK116" s="486"/>
      <c r="GL116" s="486"/>
      <c r="GM116" s="486"/>
      <c r="GN116" s="486"/>
      <c r="GO116" s="486"/>
      <c r="GP116" s="486"/>
      <c r="GQ116" s="486"/>
      <c r="GR116" s="486"/>
      <c r="GS116" s="486"/>
      <c r="GT116" s="486"/>
      <c r="GU116" s="486"/>
      <c r="GV116" s="486"/>
      <c r="GW116" s="486"/>
      <c r="GX116" s="486"/>
      <c r="GY116" s="486"/>
      <c r="GZ116" s="486"/>
      <c r="HA116" s="486"/>
      <c r="HB116" s="486"/>
      <c r="HC116" s="486"/>
      <c r="HD116" s="486"/>
      <c r="HE116" s="486"/>
      <c r="HF116" s="486"/>
      <c r="HG116" s="486"/>
      <c r="HH116" s="486"/>
      <c r="HI116" s="486"/>
      <c r="HJ116" s="486"/>
      <c r="HK116" s="486"/>
      <c r="HL116" s="486"/>
      <c r="HM116" s="486"/>
      <c r="HN116" s="486"/>
    </row>
    <row r="117" spans="3:222" s="300" customFormat="1" x14ac:dyDescent="0.25">
      <c r="C117" s="303"/>
      <c r="D117" s="304"/>
      <c r="E117" s="304"/>
      <c r="F117" s="304"/>
      <c r="G117" s="304"/>
      <c r="H117" s="304"/>
      <c r="I117" s="304"/>
      <c r="J117" s="486"/>
      <c r="K117" s="500">
        <v>2.5</v>
      </c>
      <c r="L117" s="486">
        <v>2600</v>
      </c>
      <c r="M117" s="486">
        <v>76</v>
      </c>
      <c r="N117" s="513">
        <v>1.6</v>
      </c>
      <c r="O117" s="486"/>
      <c r="P117" s="486"/>
      <c r="Q117" s="486">
        <v>21</v>
      </c>
      <c r="R117" s="486">
        <v>51</v>
      </c>
      <c r="S117" s="486">
        <v>56</v>
      </c>
      <c r="T117" s="486">
        <v>31</v>
      </c>
      <c r="U117" s="500">
        <v>6</v>
      </c>
      <c r="V117" s="486">
        <v>56</v>
      </c>
      <c r="W117" s="486">
        <v>20</v>
      </c>
      <c r="X117" s="513">
        <v>2.1</v>
      </c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  <c r="AK117" s="486"/>
      <c r="AL117" s="486"/>
      <c r="AM117" s="486"/>
      <c r="AN117" s="486"/>
      <c r="AO117" s="486"/>
      <c r="AP117" s="486"/>
      <c r="AQ117" s="486"/>
      <c r="AR117" s="486"/>
      <c r="AS117" s="486"/>
      <c r="AT117" s="486"/>
      <c r="AU117" s="486"/>
      <c r="AV117" s="486"/>
      <c r="AW117" s="486"/>
      <c r="AX117" s="486"/>
      <c r="AY117" s="486"/>
      <c r="AZ117" s="486"/>
      <c r="BA117" s="486"/>
      <c r="BB117" s="486"/>
      <c r="BC117" s="486"/>
      <c r="BD117" s="486"/>
      <c r="BE117" s="486"/>
      <c r="BF117" s="486"/>
      <c r="BG117" s="486"/>
      <c r="BH117" s="486"/>
      <c r="BI117" s="486"/>
      <c r="BJ117" s="486"/>
      <c r="BK117" s="486"/>
      <c r="BL117" s="486"/>
      <c r="BM117" s="486"/>
      <c r="BN117" s="486"/>
      <c r="BO117" s="486"/>
      <c r="BP117" s="486"/>
      <c r="BQ117" s="486"/>
      <c r="BR117" s="486"/>
      <c r="BS117" s="486"/>
      <c r="BT117" s="486"/>
      <c r="BU117" s="486"/>
      <c r="BV117" s="486"/>
      <c r="BW117" s="486"/>
      <c r="BX117" s="486"/>
      <c r="BY117" s="486"/>
      <c r="BZ117" s="486"/>
      <c r="CA117" s="486"/>
      <c r="CB117" s="486"/>
      <c r="CC117" s="486"/>
      <c r="CD117" s="486"/>
      <c r="CE117" s="486"/>
      <c r="CF117" s="486"/>
      <c r="CG117" s="486"/>
      <c r="CH117" s="486"/>
      <c r="CI117" s="486"/>
      <c r="CJ117" s="486"/>
      <c r="CK117" s="486"/>
      <c r="CL117" s="486"/>
      <c r="CM117" s="486"/>
      <c r="CN117" s="486"/>
      <c r="CO117" s="486"/>
      <c r="CP117" s="486"/>
      <c r="CQ117" s="486"/>
      <c r="CR117" s="486"/>
      <c r="CS117" s="486"/>
      <c r="CT117" s="486"/>
      <c r="CU117" s="486"/>
      <c r="CV117" s="486"/>
      <c r="CW117" s="486"/>
      <c r="CX117" s="486"/>
      <c r="CY117" s="486"/>
      <c r="CZ117" s="486"/>
      <c r="DA117" s="486"/>
      <c r="DB117" s="486"/>
      <c r="DC117" s="486"/>
      <c r="DD117" s="486"/>
      <c r="DE117" s="486"/>
      <c r="DF117" s="486"/>
      <c r="DG117" s="486"/>
      <c r="DH117" s="486"/>
      <c r="DI117" s="486"/>
      <c r="DJ117" s="486"/>
      <c r="DK117" s="486"/>
      <c r="DL117" s="486"/>
      <c r="DM117" s="486"/>
      <c r="DN117" s="486"/>
      <c r="DO117" s="486"/>
      <c r="DP117" s="486"/>
      <c r="DQ117" s="486"/>
      <c r="DR117" s="486"/>
      <c r="DS117" s="486"/>
      <c r="DT117" s="486"/>
      <c r="DU117" s="486"/>
      <c r="DV117" s="486"/>
      <c r="DW117" s="486"/>
      <c r="DX117" s="486"/>
      <c r="DY117" s="486"/>
      <c r="DZ117" s="486"/>
      <c r="EA117" s="486"/>
      <c r="EB117" s="486"/>
      <c r="EC117" s="486"/>
      <c r="ED117" s="486"/>
      <c r="EE117" s="486"/>
      <c r="EF117" s="486"/>
      <c r="EG117" s="486"/>
      <c r="EH117" s="486"/>
      <c r="EI117" s="486"/>
      <c r="EJ117" s="486"/>
      <c r="EK117" s="486"/>
      <c r="EL117" s="486"/>
      <c r="EM117" s="486"/>
      <c r="EN117" s="486"/>
      <c r="EO117" s="486"/>
      <c r="EP117" s="486"/>
      <c r="EQ117" s="486"/>
      <c r="ER117" s="486"/>
      <c r="ES117" s="486"/>
      <c r="ET117" s="486"/>
      <c r="EU117" s="486"/>
      <c r="EV117" s="486"/>
      <c r="EW117" s="486"/>
      <c r="EX117" s="486"/>
      <c r="EY117" s="486"/>
      <c r="EZ117" s="486"/>
      <c r="FA117" s="486"/>
      <c r="FB117" s="486"/>
      <c r="FC117" s="486"/>
      <c r="FD117" s="486"/>
      <c r="FE117" s="486"/>
      <c r="FF117" s="486"/>
      <c r="FG117" s="486"/>
      <c r="FH117" s="486"/>
      <c r="FI117" s="486"/>
      <c r="FJ117" s="486"/>
      <c r="FK117" s="486"/>
      <c r="FL117" s="486"/>
      <c r="FM117" s="486"/>
      <c r="FN117" s="486"/>
      <c r="FO117" s="486"/>
      <c r="FP117" s="486"/>
      <c r="FQ117" s="486"/>
      <c r="FR117" s="486"/>
      <c r="FS117" s="486"/>
      <c r="FT117" s="486"/>
      <c r="FU117" s="486"/>
      <c r="FV117" s="486"/>
      <c r="FW117" s="486"/>
      <c r="FX117" s="486"/>
      <c r="FY117" s="486"/>
      <c r="FZ117" s="486"/>
      <c r="GA117" s="486"/>
      <c r="GB117" s="486"/>
      <c r="GC117" s="486"/>
      <c r="GD117" s="486"/>
      <c r="GE117" s="486"/>
      <c r="GF117" s="486"/>
      <c r="GG117" s="486"/>
      <c r="GH117" s="486"/>
      <c r="GI117" s="486"/>
      <c r="GJ117" s="486"/>
      <c r="GK117" s="486"/>
      <c r="GL117" s="486"/>
      <c r="GM117" s="486"/>
      <c r="GN117" s="486"/>
      <c r="GO117" s="486"/>
      <c r="GP117" s="486"/>
      <c r="GQ117" s="486"/>
      <c r="GR117" s="486"/>
      <c r="GS117" s="486"/>
      <c r="GT117" s="486"/>
      <c r="GU117" s="486"/>
      <c r="GV117" s="486"/>
      <c r="GW117" s="486"/>
      <c r="GX117" s="486"/>
      <c r="GY117" s="486"/>
      <c r="GZ117" s="486"/>
      <c r="HA117" s="486"/>
      <c r="HB117" s="486"/>
      <c r="HC117" s="486"/>
      <c r="HD117" s="486"/>
      <c r="HE117" s="486"/>
      <c r="HF117" s="486"/>
      <c r="HG117" s="486"/>
      <c r="HH117" s="486"/>
      <c r="HI117" s="486"/>
      <c r="HJ117" s="486"/>
      <c r="HK117" s="486"/>
      <c r="HL117" s="486"/>
      <c r="HM117" s="486"/>
      <c r="HN117" s="486"/>
    </row>
    <row r="118" spans="3:222" s="300" customFormat="1" x14ac:dyDescent="0.25">
      <c r="C118" s="303"/>
      <c r="D118" s="304"/>
      <c r="E118" s="304"/>
      <c r="F118" s="304"/>
      <c r="G118" s="304"/>
      <c r="H118" s="304"/>
      <c r="I118" s="304"/>
      <c r="J118" s="486"/>
      <c r="K118" s="500">
        <f t="shared" si="0"/>
        <v>3</v>
      </c>
      <c r="L118" s="486">
        <v>2700</v>
      </c>
      <c r="M118" s="486">
        <v>77</v>
      </c>
      <c r="N118" s="513">
        <v>1.7</v>
      </c>
      <c r="O118" s="486"/>
      <c r="P118" s="486"/>
      <c r="Q118" s="486">
        <v>22</v>
      </c>
      <c r="R118" s="486">
        <v>52</v>
      </c>
      <c r="S118" s="486">
        <v>57</v>
      </c>
      <c r="T118" s="486">
        <v>32</v>
      </c>
      <c r="U118" s="486"/>
      <c r="V118" s="486">
        <v>57</v>
      </c>
      <c r="W118" s="486">
        <v>21</v>
      </c>
      <c r="X118" s="513">
        <v>2.2000000000000002</v>
      </c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6"/>
      <c r="AZ118" s="486"/>
      <c r="BA118" s="486"/>
      <c r="BB118" s="486"/>
      <c r="BC118" s="486"/>
      <c r="BD118" s="486"/>
      <c r="BE118" s="486"/>
      <c r="BF118" s="486"/>
      <c r="BG118" s="486"/>
      <c r="BH118" s="486"/>
      <c r="BI118" s="486"/>
      <c r="BJ118" s="486"/>
      <c r="BK118" s="486"/>
      <c r="BL118" s="486"/>
      <c r="BM118" s="486"/>
      <c r="BN118" s="486"/>
      <c r="BO118" s="486"/>
      <c r="BP118" s="486"/>
      <c r="BQ118" s="486"/>
      <c r="BR118" s="486"/>
      <c r="BS118" s="486"/>
      <c r="BT118" s="486"/>
      <c r="BU118" s="486"/>
      <c r="BV118" s="486"/>
      <c r="BW118" s="486"/>
      <c r="BX118" s="486"/>
      <c r="BY118" s="486"/>
      <c r="BZ118" s="486"/>
      <c r="CA118" s="486"/>
      <c r="CB118" s="486"/>
      <c r="CC118" s="486"/>
      <c r="CD118" s="486"/>
      <c r="CE118" s="486"/>
      <c r="CF118" s="486"/>
      <c r="CG118" s="486"/>
      <c r="CH118" s="486"/>
      <c r="CI118" s="486"/>
      <c r="CJ118" s="486"/>
      <c r="CK118" s="486"/>
      <c r="CL118" s="486"/>
      <c r="CM118" s="486"/>
      <c r="CN118" s="486"/>
      <c r="CO118" s="486"/>
      <c r="CP118" s="486"/>
      <c r="CQ118" s="486"/>
      <c r="CR118" s="486"/>
      <c r="CS118" s="486"/>
      <c r="CT118" s="486"/>
      <c r="CU118" s="486"/>
      <c r="CV118" s="486"/>
      <c r="CW118" s="486"/>
      <c r="CX118" s="486"/>
      <c r="CY118" s="486"/>
      <c r="CZ118" s="486"/>
      <c r="DA118" s="486"/>
      <c r="DB118" s="486"/>
      <c r="DC118" s="486"/>
      <c r="DD118" s="486"/>
      <c r="DE118" s="486"/>
      <c r="DF118" s="486"/>
      <c r="DG118" s="486"/>
      <c r="DH118" s="486"/>
      <c r="DI118" s="486"/>
      <c r="DJ118" s="486"/>
      <c r="DK118" s="486"/>
      <c r="DL118" s="486"/>
      <c r="DM118" s="486"/>
      <c r="DN118" s="486"/>
      <c r="DO118" s="486"/>
      <c r="DP118" s="486"/>
      <c r="DQ118" s="486"/>
      <c r="DR118" s="486"/>
      <c r="DS118" s="486"/>
      <c r="DT118" s="486"/>
      <c r="DU118" s="486"/>
      <c r="DV118" s="486"/>
      <c r="DW118" s="486"/>
      <c r="DX118" s="486"/>
      <c r="DY118" s="486"/>
      <c r="DZ118" s="486"/>
      <c r="EA118" s="486"/>
      <c r="EB118" s="486"/>
      <c r="EC118" s="486"/>
      <c r="ED118" s="486"/>
      <c r="EE118" s="486"/>
      <c r="EF118" s="486"/>
      <c r="EG118" s="486"/>
      <c r="EH118" s="486"/>
      <c r="EI118" s="486"/>
      <c r="EJ118" s="486"/>
      <c r="EK118" s="486"/>
      <c r="EL118" s="486"/>
      <c r="EM118" s="486"/>
      <c r="EN118" s="486"/>
      <c r="EO118" s="486"/>
      <c r="EP118" s="486"/>
      <c r="EQ118" s="486"/>
      <c r="ER118" s="486"/>
      <c r="ES118" s="486"/>
      <c r="ET118" s="486"/>
      <c r="EU118" s="486"/>
      <c r="EV118" s="486"/>
      <c r="EW118" s="486"/>
      <c r="EX118" s="486"/>
      <c r="EY118" s="486"/>
      <c r="EZ118" s="486"/>
      <c r="FA118" s="486"/>
      <c r="FB118" s="486"/>
      <c r="FC118" s="486"/>
      <c r="FD118" s="486"/>
      <c r="FE118" s="486"/>
      <c r="FF118" s="486"/>
      <c r="FG118" s="486"/>
      <c r="FH118" s="486"/>
      <c r="FI118" s="486"/>
      <c r="FJ118" s="486"/>
      <c r="FK118" s="486"/>
      <c r="FL118" s="486"/>
      <c r="FM118" s="486"/>
      <c r="FN118" s="486"/>
      <c r="FO118" s="486"/>
      <c r="FP118" s="486"/>
      <c r="FQ118" s="486"/>
      <c r="FR118" s="486"/>
      <c r="FS118" s="486"/>
      <c r="FT118" s="486"/>
      <c r="FU118" s="486"/>
      <c r="FV118" s="486"/>
      <c r="FW118" s="486"/>
      <c r="FX118" s="486"/>
      <c r="FY118" s="486"/>
      <c r="FZ118" s="486"/>
      <c r="GA118" s="486"/>
      <c r="GB118" s="486"/>
      <c r="GC118" s="486"/>
      <c r="GD118" s="486"/>
      <c r="GE118" s="486"/>
      <c r="GF118" s="486"/>
      <c r="GG118" s="486"/>
      <c r="GH118" s="486"/>
      <c r="GI118" s="486"/>
      <c r="GJ118" s="486"/>
      <c r="GK118" s="486"/>
      <c r="GL118" s="486"/>
      <c r="GM118" s="486"/>
      <c r="GN118" s="486"/>
      <c r="GO118" s="486"/>
      <c r="GP118" s="486"/>
      <c r="GQ118" s="486"/>
      <c r="GR118" s="486"/>
      <c r="GS118" s="486"/>
      <c r="GT118" s="486"/>
      <c r="GU118" s="486"/>
      <c r="GV118" s="486"/>
      <c r="GW118" s="486"/>
      <c r="GX118" s="486"/>
      <c r="GY118" s="486"/>
      <c r="GZ118" s="486"/>
      <c r="HA118" s="486"/>
      <c r="HB118" s="486"/>
      <c r="HC118" s="486"/>
      <c r="HD118" s="486"/>
      <c r="HE118" s="486"/>
      <c r="HF118" s="486"/>
      <c r="HG118" s="486"/>
      <c r="HH118" s="486"/>
      <c r="HI118" s="486"/>
      <c r="HJ118" s="486"/>
      <c r="HK118" s="486"/>
      <c r="HL118" s="486"/>
      <c r="HM118" s="486"/>
      <c r="HN118" s="486"/>
    </row>
    <row r="119" spans="3:222" s="300" customFormat="1" x14ac:dyDescent="0.25">
      <c r="C119" s="303"/>
      <c r="D119" s="304"/>
      <c r="E119" s="304"/>
      <c r="F119" s="304"/>
      <c r="G119" s="304"/>
      <c r="H119" s="304"/>
      <c r="I119" s="304"/>
      <c r="J119" s="486"/>
      <c r="K119" s="500">
        <v>3</v>
      </c>
      <c r="L119" s="486">
        <v>2800</v>
      </c>
      <c r="M119" s="486">
        <v>78</v>
      </c>
      <c r="N119" s="513">
        <v>1.8</v>
      </c>
      <c r="O119" s="486"/>
      <c r="P119" s="486"/>
      <c r="Q119" s="486">
        <v>23</v>
      </c>
      <c r="R119" s="486">
        <v>53</v>
      </c>
      <c r="S119" s="486">
        <v>58</v>
      </c>
      <c r="T119" s="486">
        <v>33</v>
      </c>
      <c r="U119" s="486"/>
      <c r="V119" s="486">
        <v>58</v>
      </c>
      <c r="W119" s="486">
        <v>22</v>
      </c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486"/>
      <c r="AR119" s="486"/>
      <c r="AS119" s="486"/>
      <c r="AT119" s="486"/>
      <c r="AU119" s="486"/>
      <c r="AV119" s="486"/>
      <c r="AW119" s="486"/>
      <c r="AX119" s="486"/>
      <c r="AY119" s="486"/>
      <c r="AZ119" s="486"/>
      <c r="BA119" s="486"/>
      <c r="BB119" s="486"/>
      <c r="BC119" s="486"/>
      <c r="BD119" s="486"/>
      <c r="BE119" s="486"/>
      <c r="BF119" s="486"/>
      <c r="BG119" s="486"/>
      <c r="BH119" s="486"/>
      <c r="BI119" s="486"/>
      <c r="BJ119" s="486"/>
      <c r="BK119" s="486"/>
      <c r="BL119" s="486"/>
      <c r="BM119" s="486"/>
      <c r="BN119" s="486"/>
      <c r="BO119" s="486"/>
      <c r="BP119" s="486"/>
      <c r="BQ119" s="486"/>
      <c r="BR119" s="486"/>
      <c r="BS119" s="486"/>
      <c r="BT119" s="486"/>
      <c r="BU119" s="486"/>
      <c r="BV119" s="486"/>
      <c r="BW119" s="486"/>
      <c r="BX119" s="486"/>
      <c r="BY119" s="486"/>
      <c r="BZ119" s="486"/>
      <c r="CA119" s="486"/>
      <c r="CB119" s="486"/>
      <c r="CC119" s="486"/>
      <c r="CD119" s="486"/>
      <c r="CE119" s="486"/>
      <c r="CF119" s="486"/>
      <c r="CG119" s="486"/>
      <c r="CH119" s="486"/>
      <c r="CI119" s="486"/>
      <c r="CJ119" s="486"/>
      <c r="CK119" s="486"/>
      <c r="CL119" s="486"/>
      <c r="CM119" s="486"/>
      <c r="CN119" s="486"/>
      <c r="CO119" s="486"/>
      <c r="CP119" s="486"/>
      <c r="CQ119" s="486"/>
      <c r="CR119" s="486"/>
      <c r="CS119" s="486"/>
      <c r="CT119" s="486"/>
      <c r="CU119" s="486"/>
      <c r="CV119" s="486"/>
      <c r="CW119" s="486"/>
      <c r="CX119" s="486"/>
      <c r="CY119" s="486"/>
      <c r="CZ119" s="486"/>
      <c r="DA119" s="486"/>
      <c r="DB119" s="486"/>
      <c r="DC119" s="486"/>
      <c r="DD119" s="486"/>
      <c r="DE119" s="486"/>
      <c r="DF119" s="486"/>
      <c r="DG119" s="486"/>
      <c r="DH119" s="486"/>
      <c r="DI119" s="486"/>
      <c r="DJ119" s="486"/>
      <c r="DK119" s="486"/>
      <c r="DL119" s="486"/>
      <c r="DM119" s="486"/>
      <c r="DN119" s="486"/>
      <c r="DO119" s="486"/>
      <c r="DP119" s="486"/>
      <c r="DQ119" s="486"/>
      <c r="DR119" s="486"/>
      <c r="DS119" s="486"/>
      <c r="DT119" s="486"/>
      <c r="DU119" s="486"/>
      <c r="DV119" s="486"/>
      <c r="DW119" s="486"/>
      <c r="DX119" s="486"/>
      <c r="DY119" s="486"/>
      <c r="DZ119" s="486"/>
      <c r="EA119" s="486"/>
      <c r="EB119" s="486"/>
      <c r="EC119" s="486"/>
      <c r="ED119" s="486"/>
      <c r="EE119" s="486"/>
      <c r="EF119" s="486"/>
      <c r="EG119" s="486"/>
      <c r="EH119" s="486"/>
      <c r="EI119" s="486"/>
      <c r="EJ119" s="486"/>
      <c r="EK119" s="486"/>
      <c r="EL119" s="486"/>
      <c r="EM119" s="486"/>
      <c r="EN119" s="486"/>
      <c r="EO119" s="486"/>
      <c r="EP119" s="486"/>
      <c r="EQ119" s="486"/>
      <c r="ER119" s="486"/>
      <c r="ES119" s="486"/>
      <c r="ET119" s="486"/>
      <c r="EU119" s="486"/>
      <c r="EV119" s="486"/>
      <c r="EW119" s="486"/>
      <c r="EX119" s="486"/>
      <c r="EY119" s="486"/>
      <c r="EZ119" s="486"/>
      <c r="FA119" s="486"/>
      <c r="FB119" s="486"/>
      <c r="FC119" s="486"/>
      <c r="FD119" s="486"/>
      <c r="FE119" s="486"/>
      <c r="FF119" s="486"/>
      <c r="FG119" s="486"/>
      <c r="FH119" s="486"/>
      <c r="FI119" s="486"/>
      <c r="FJ119" s="486"/>
      <c r="FK119" s="486"/>
      <c r="FL119" s="486"/>
      <c r="FM119" s="486"/>
      <c r="FN119" s="486"/>
      <c r="FO119" s="486"/>
      <c r="FP119" s="486"/>
      <c r="FQ119" s="486"/>
      <c r="FR119" s="486"/>
      <c r="FS119" s="486"/>
      <c r="FT119" s="486"/>
      <c r="FU119" s="486"/>
      <c r="FV119" s="486"/>
      <c r="FW119" s="486"/>
      <c r="FX119" s="486"/>
      <c r="FY119" s="486"/>
      <c r="FZ119" s="486"/>
      <c r="GA119" s="486"/>
      <c r="GB119" s="486"/>
      <c r="GC119" s="486"/>
      <c r="GD119" s="486"/>
      <c r="GE119" s="486"/>
      <c r="GF119" s="486"/>
      <c r="GG119" s="486"/>
      <c r="GH119" s="486"/>
      <c r="GI119" s="486"/>
      <c r="GJ119" s="486"/>
      <c r="GK119" s="486"/>
      <c r="GL119" s="486"/>
      <c r="GM119" s="486"/>
      <c r="GN119" s="486"/>
      <c r="GO119" s="486"/>
      <c r="GP119" s="486"/>
      <c r="GQ119" s="486"/>
      <c r="GR119" s="486"/>
      <c r="GS119" s="486"/>
      <c r="GT119" s="486"/>
      <c r="GU119" s="486"/>
      <c r="GV119" s="486"/>
      <c r="GW119" s="486"/>
      <c r="GX119" s="486"/>
      <c r="GY119" s="486"/>
      <c r="GZ119" s="486"/>
      <c r="HA119" s="486"/>
      <c r="HB119" s="486"/>
      <c r="HC119" s="486"/>
      <c r="HD119" s="486"/>
      <c r="HE119" s="486"/>
      <c r="HF119" s="486"/>
      <c r="HG119" s="486"/>
      <c r="HH119" s="486"/>
      <c r="HI119" s="486"/>
      <c r="HJ119" s="486"/>
      <c r="HK119" s="486"/>
      <c r="HL119" s="486"/>
      <c r="HM119" s="486"/>
      <c r="HN119" s="486"/>
    </row>
    <row r="120" spans="3:222" s="300" customFormat="1" x14ac:dyDescent="0.25">
      <c r="C120" s="303"/>
      <c r="D120" s="304"/>
      <c r="E120" s="304"/>
      <c r="F120" s="304"/>
      <c r="G120" s="304"/>
      <c r="H120" s="304"/>
      <c r="I120" s="304"/>
      <c r="J120" s="486"/>
      <c r="K120" s="500">
        <v>3.5</v>
      </c>
      <c r="L120" s="486">
        <v>2900</v>
      </c>
      <c r="M120" s="486">
        <v>79</v>
      </c>
      <c r="N120" s="513">
        <v>1.9</v>
      </c>
      <c r="O120" s="486"/>
      <c r="P120" s="486"/>
      <c r="Q120" s="486">
        <v>24</v>
      </c>
      <c r="R120" s="486">
        <v>54</v>
      </c>
      <c r="S120" s="486">
        <v>59</v>
      </c>
      <c r="T120" s="486">
        <v>34</v>
      </c>
      <c r="U120" s="486"/>
      <c r="V120" s="486">
        <v>59</v>
      </c>
      <c r="W120" s="486">
        <v>23</v>
      </c>
      <c r="X120" s="486"/>
      <c r="Y120" s="486"/>
      <c r="Z120" s="486"/>
      <c r="AA120" s="486"/>
      <c r="AB120" s="486"/>
      <c r="AC120" s="486"/>
      <c r="AD120" s="486"/>
      <c r="AE120" s="486"/>
      <c r="AF120" s="486"/>
      <c r="AG120" s="486"/>
      <c r="AH120" s="486"/>
      <c r="AI120" s="486"/>
      <c r="AJ120" s="486"/>
      <c r="AK120" s="486"/>
      <c r="AL120" s="486"/>
      <c r="AM120" s="486"/>
      <c r="AN120" s="486"/>
      <c r="AO120" s="486"/>
      <c r="AP120" s="486"/>
      <c r="AQ120" s="486"/>
      <c r="AR120" s="486"/>
      <c r="AS120" s="486"/>
      <c r="AT120" s="486"/>
      <c r="AU120" s="486"/>
      <c r="AV120" s="486"/>
      <c r="AW120" s="486"/>
      <c r="AX120" s="486"/>
      <c r="AY120" s="486"/>
      <c r="AZ120" s="486"/>
      <c r="BA120" s="486"/>
      <c r="BB120" s="486"/>
      <c r="BC120" s="486"/>
      <c r="BD120" s="486"/>
      <c r="BE120" s="486"/>
      <c r="BF120" s="486"/>
      <c r="BG120" s="486"/>
      <c r="BH120" s="486"/>
      <c r="BI120" s="486"/>
      <c r="BJ120" s="486"/>
      <c r="BK120" s="486"/>
      <c r="BL120" s="486"/>
      <c r="BM120" s="486"/>
      <c r="BN120" s="486"/>
      <c r="BO120" s="486"/>
      <c r="BP120" s="486"/>
      <c r="BQ120" s="486"/>
      <c r="BR120" s="486"/>
      <c r="BS120" s="486"/>
      <c r="BT120" s="486"/>
      <c r="BU120" s="486"/>
      <c r="BV120" s="486"/>
      <c r="BW120" s="486"/>
      <c r="BX120" s="486"/>
      <c r="BY120" s="486"/>
      <c r="BZ120" s="486"/>
      <c r="CA120" s="486"/>
      <c r="CB120" s="486"/>
      <c r="CC120" s="486"/>
      <c r="CD120" s="486"/>
      <c r="CE120" s="486"/>
      <c r="CF120" s="486"/>
      <c r="CG120" s="486"/>
      <c r="CH120" s="486"/>
      <c r="CI120" s="486"/>
      <c r="CJ120" s="486"/>
      <c r="CK120" s="486"/>
      <c r="CL120" s="486"/>
      <c r="CM120" s="486"/>
      <c r="CN120" s="486"/>
      <c r="CO120" s="486"/>
      <c r="CP120" s="486"/>
      <c r="CQ120" s="486"/>
      <c r="CR120" s="486"/>
      <c r="CS120" s="486"/>
      <c r="CT120" s="486"/>
      <c r="CU120" s="486"/>
      <c r="CV120" s="486"/>
      <c r="CW120" s="486"/>
      <c r="CX120" s="486"/>
      <c r="CY120" s="486"/>
      <c r="CZ120" s="486"/>
      <c r="DA120" s="486"/>
      <c r="DB120" s="486"/>
      <c r="DC120" s="486"/>
      <c r="DD120" s="486"/>
      <c r="DE120" s="486"/>
      <c r="DF120" s="486"/>
      <c r="DG120" s="486"/>
      <c r="DH120" s="486"/>
      <c r="DI120" s="486"/>
      <c r="DJ120" s="486"/>
      <c r="DK120" s="486"/>
      <c r="DL120" s="486"/>
      <c r="DM120" s="486"/>
      <c r="DN120" s="486"/>
      <c r="DO120" s="486"/>
      <c r="DP120" s="486"/>
      <c r="DQ120" s="486"/>
      <c r="DR120" s="486"/>
      <c r="DS120" s="486"/>
      <c r="DT120" s="486"/>
      <c r="DU120" s="486"/>
      <c r="DV120" s="486"/>
      <c r="DW120" s="486"/>
      <c r="DX120" s="486"/>
      <c r="DY120" s="486"/>
      <c r="DZ120" s="486"/>
      <c r="EA120" s="486"/>
      <c r="EB120" s="486"/>
      <c r="EC120" s="486"/>
      <c r="ED120" s="486"/>
      <c r="EE120" s="486"/>
      <c r="EF120" s="486"/>
      <c r="EG120" s="486"/>
      <c r="EH120" s="486"/>
      <c r="EI120" s="486"/>
      <c r="EJ120" s="486"/>
      <c r="EK120" s="486"/>
      <c r="EL120" s="486"/>
      <c r="EM120" s="486"/>
      <c r="EN120" s="486"/>
      <c r="EO120" s="486"/>
      <c r="EP120" s="486"/>
      <c r="EQ120" s="486"/>
      <c r="ER120" s="486"/>
      <c r="ES120" s="486"/>
      <c r="ET120" s="486"/>
      <c r="EU120" s="486"/>
      <c r="EV120" s="486"/>
      <c r="EW120" s="486"/>
      <c r="EX120" s="486"/>
      <c r="EY120" s="486"/>
      <c r="EZ120" s="486"/>
      <c r="FA120" s="486"/>
      <c r="FB120" s="486"/>
      <c r="FC120" s="486"/>
      <c r="FD120" s="486"/>
      <c r="FE120" s="486"/>
      <c r="FF120" s="486"/>
      <c r="FG120" s="486"/>
      <c r="FH120" s="486"/>
      <c r="FI120" s="486"/>
      <c r="FJ120" s="486"/>
      <c r="FK120" s="486"/>
      <c r="FL120" s="486"/>
      <c r="FM120" s="486"/>
      <c r="FN120" s="486"/>
      <c r="FO120" s="486"/>
      <c r="FP120" s="486"/>
      <c r="FQ120" s="486"/>
      <c r="FR120" s="486"/>
      <c r="FS120" s="486"/>
      <c r="FT120" s="486"/>
      <c r="FU120" s="486"/>
      <c r="FV120" s="486"/>
      <c r="FW120" s="486"/>
      <c r="FX120" s="486"/>
      <c r="FY120" s="486"/>
      <c r="FZ120" s="486"/>
      <c r="GA120" s="486"/>
      <c r="GB120" s="486"/>
      <c r="GC120" s="486"/>
      <c r="GD120" s="486"/>
      <c r="GE120" s="486"/>
      <c r="GF120" s="486"/>
      <c r="GG120" s="486"/>
      <c r="GH120" s="486"/>
      <c r="GI120" s="486"/>
      <c r="GJ120" s="486"/>
      <c r="GK120" s="486"/>
      <c r="GL120" s="486"/>
      <c r="GM120" s="486"/>
      <c r="GN120" s="486"/>
      <c r="GO120" s="486"/>
      <c r="GP120" s="486"/>
      <c r="GQ120" s="486"/>
      <c r="GR120" s="486"/>
      <c r="GS120" s="486"/>
      <c r="GT120" s="486"/>
      <c r="GU120" s="486"/>
      <c r="GV120" s="486"/>
      <c r="GW120" s="486"/>
      <c r="GX120" s="486"/>
      <c r="GY120" s="486"/>
      <c r="GZ120" s="486"/>
      <c r="HA120" s="486"/>
      <c r="HB120" s="486"/>
      <c r="HC120" s="486"/>
      <c r="HD120" s="486"/>
      <c r="HE120" s="486"/>
      <c r="HF120" s="486"/>
      <c r="HG120" s="486"/>
      <c r="HH120" s="486"/>
      <c r="HI120" s="486"/>
      <c r="HJ120" s="486"/>
      <c r="HK120" s="486"/>
      <c r="HL120" s="486"/>
      <c r="HM120" s="486"/>
      <c r="HN120" s="486"/>
    </row>
    <row r="121" spans="3:222" s="300" customFormat="1" x14ac:dyDescent="0.25">
      <c r="C121" s="303"/>
      <c r="D121" s="304"/>
      <c r="E121" s="304"/>
      <c r="F121" s="304"/>
      <c r="G121" s="304"/>
      <c r="H121" s="304"/>
      <c r="I121" s="304"/>
      <c r="J121" s="486"/>
      <c r="K121" s="500">
        <v>4</v>
      </c>
      <c r="L121" s="486">
        <v>3000</v>
      </c>
      <c r="M121" s="486">
        <v>80</v>
      </c>
      <c r="N121" s="513">
        <v>2</v>
      </c>
      <c r="O121" s="486"/>
      <c r="P121" s="486"/>
      <c r="Q121" s="486">
        <v>25</v>
      </c>
      <c r="R121" s="486">
        <v>55</v>
      </c>
      <c r="S121" s="486">
        <v>60</v>
      </c>
      <c r="T121" s="486">
        <v>35</v>
      </c>
      <c r="U121" s="486"/>
      <c r="V121" s="486">
        <v>60</v>
      </c>
      <c r="W121" s="486">
        <v>24</v>
      </c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6"/>
      <c r="AL121" s="486"/>
      <c r="AM121" s="486"/>
      <c r="AN121" s="486"/>
      <c r="AO121" s="486"/>
      <c r="AP121" s="486"/>
      <c r="AQ121" s="486"/>
      <c r="AR121" s="486"/>
      <c r="AS121" s="486"/>
      <c r="AT121" s="486"/>
      <c r="AU121" s="486"/>
      <c r="AV121" s="486"/>
      <c r="AW121" s="486"/>
      <c r="AX121" s="486"/>
      <c r="AY121" s="486"/>
      <c r="AZ121" s="486"/>
      <c r="BA121" s="486"/>
      <c r="BB121" s="486"/>
      <c r="BC121" s="486"/>
      <c r="BD121" s="486"/>
      <c r="BE121" s="486"/>
      <c r="BF121" s="486"/>
      <c r="BG121" s="486"/>
      <c r="BH121" s="486"/>
      <c r="BI121" s="486"/>
      <c r="BJ121" s="486"/>
      <c r="BK121" s="486"/>
      <c r="BL121" s="486"/>
      <c r="BM121" s="486"/>
      <c r="BN121" s="486"/>
      <c r="BO121" s="486"/>
      <c r="BP121" s="486"/>
      <c r="BQ121" s="486"/>
      <c r="BR121" s="486"/>
      <c r="BS121" s="486"/>
      <c r="BT121" s="486"/>
      <c r="BU121" s="486"/>
      <c r="BV121" s="486"/>
      <c r="BW121" s="486"/>
      <c r="BX121" s="486"/>
      <c r="BY121" s="486"/>
      <c r="BZ121" s="486"/>
      <c r="CA121" s="486"/>
      <c r="CB121" s="486"/>
      <c r="CC121" s="486"/>
      <c r="CD121" s="486"/>
      <c r="CE121" s="486"/>
      <c r="CF121" s="486"/>
      <c r="CG121" s="486"/>
      <c r="CH121" s="486"/>
      <c r="CI121" s="486"/>
      <c r="CJ121" s="486"/>
      <c r="CK121" s="486"/>
      <c r="CL121" s="486"/>
      <c r="CM121" s="486"/>
      <c r="CN121" s="486"/>
      <c r="CO121" s="486"/>
      <c r="CP121" s="486"/>
      <c r="CQ121" s="486"/>
      <c r="CR121" s="486"/>
      <c r="CS121" s="486"/>
      <c r="CT121" s="486"/>
      <c r="CU121" s="486"/>
      <c r="CV121" s="486"/>
      <c r="CW121" s="486"/>
      <c r="CX121" s="486"/>
      <c r="CY121" s="486"/>
      <c r="CZ121" s="486"/>
      <c r="DA121" s="486"/>
      <c r="DB121" s="486"/>
      <c r="DC121" s="486"/>
      <c r="DD121" s="486"/>
      <c r="DE121" s="486"/>
      <c r="DF121" s="486"/>
      <c r="DG121" s="486"/>
      <c r="DH121" s="486"/>
      <c r="DI121" s="486"/>
      <c r="DJ121" s="486"/>
      <c r="DK121" s="486"/>
      <c r="DL121" s="486"/>
      <c r="DM121" s="486"/>
      <c r="DN121" s="486"/>
      <c r="DO121" s="486"/>
      <c r="DP121" s="486"/>
      <c r="DQ121" s="486"/>
      <c r="DR121" s="486"/>
      <c r="DS121" s="486"/>
      <c r="DT121" s="486"/>
      <c r="DU121" s="486"/>
      <c r="DV121" s="486"/>
      <c r="DW121" s="486"/>
      <c r="DX121" s="486"/>
      <c r="DY121" s="486"/>
      <c r="DZ121" s="486"/>
      <c r="EA121" s="486"/>
      <c r="EB121" s="486"/>
      <c r="EC121" s="486"/>
      <c r="ED121" s="486"/>
      <c r="EE121" s="486"/>
      <c r="EF121" s="486"/>
      <c r="EG121" s="486"/>
      <c r="EH121" s="486"/>
      <c r="EI121" s="486"/>
      <c r="EJ121" s="486"/>
      <c r="EK121" s="486"/>
      <c r="EL121" s="486"/>
      <c r="EM121" s="486"/>
      <c r="EN121" s="486"/>
      <c r="EO121" s="486"/>
      <c r="EP121" s="486"/>
      <c r="EQ121" s="486"/>
      <c r="ER121" s="486"/>
      <c r="ES121" s="486"/>
      <c r="ET121" s="486"/>
      <c r="EU121" s="486"/>
      <c r="EV121" s="486"/>
      <c r="EW121" s="486"/>
      <c r="EX121" s="486"/>
      <c r="EY121" s="486"/>
      <c r="EZ121" s="486"/>
      <c r="FA121" s="486"/>
      <c r="FB121" s="486"/>
      <c r="FC121" s="486"/>
      <c r="FD121" s="486"/>
      <c r="FE121" s="486"/>
      <c r="FF121" s="486"/>
      <c r="FG121" s="486"/>
      <c r="FH121" s="486"/>
      <c r="FI121" s="486"/>
      <c r="FJ121" s="486"/>
      <c r="FK121" s="486"/>
      <c r="FL121" s="486"/>
      <c r="FM121" s="486"/>
      <c r="FN121" s="486"/>
      <c r="FO121" s="486"/>
      <c r="FP121" s="486"/>
      <c r="FQ121" s="486"/>
      <c r="FR121" s="486"/>
      <c r="FS121" s="486"/>
      <c r="FT121" s="486"/>
      <c r="FU121" s="486"/>
      <c r="FV121" s="486"/>
      <c r="FW121" s="486"/>
      <c r="FX121" s="486"/>
      <c r="FY121" s="486"/>
      <c r="FZ121" s="486"/>
      <c r="GA121" s="486"/>
      <c r="GB121" s="486"/>
      <c r="GC121" s="486"/>
      <c r="GD121" s="486"/>
      <c r="GE121" s="486"/>
      <c r="GF121" s="486"/>
      <c r="GG121" s="486"/>
      <c r="GH121" s="486"/>
      <c r="GI121" s="486"/>
      <c r="GJ121" s="486"/>
      <c r="GK121" s="486"/>
      <c r="GL121" s="486"/>
      <c r="GM121" s="486"/>
      <c r="GN121" s="486"/>
      <c r="GO121" s="486"/>
      <c r="GP121" s="486"/>
      <c r="GQ121" s="486"/>
      <c r="GR121" s="486"/>
      <c r="GS121" s="486"/>
      <c r="GT121" s="486"/>
      <c r="GU121" s="486"/>
      <c r="GV121" s="486"/>
      <c r="GW121" s="486"/>
      <c r="GX121" s="486"/>
      <c r="GY121" s="486"/>
      <c r="GZ121" s="486"/>
      <c r="HA121" s="486"/>
      <c r="HB121" s="486"/>
      <c r="HC121" s="486"/>
      <c r="HD121" s="486"/>
      <c r="HE121" s="486"/>
      <c r="HF121" s="486"/>
      <c r="HG121" s="486"/>
      <c r="HH121" s="486"/>
      <c r="HI121" s="486"/>
      <c r="HJ121" s="486"/>
      <c r="HK121" s="486"/>
      <c r="HL121" s="486"/>
      <c r="HM121" s="486"/>
      <c r="HN121" s="486"/>
    </row>
    <row r="122" spans="3:222" s="300" customFormat="1" x14ac:dyDescent="0.25">
      <c r="C122" s="303"/>
      <c r="D122" s="304"/>
      <c r="E122" s="304"/>
      <c r="F122" s="304"/>
      <c r="G122" s="304"/>
      <c r="H122" s="304"/>
      <c r="I122" s="304"/>
      <c r="J122" s="486"/>
      <c r="K122" s="500">
        <f t="shared" si="0"/>
        <v>4.5</v>
      </c>
      <c r="L122" s="486">
        <v>3100</v>
      </c>
      <c r="M122" s="486">
        <v>81</v>
      </c>
      <c r="N122" s="486"/>
      <c r="O122" s="486"/>
      <c r="P122" s="486"/>
      <c r="Q122" s="486">
        <v>26</v>
      </c>
      <c r="R122" s="486">
        <v>56</v>
      </c>
      <c r="S122" s="486">
        <v>61</v>
      </c>
      <c r="T122" s="486"/>
      <c r="U122" s="486"/>
      <c r="V122" s="486">
        <v>61</v>
      </c>
      <c r="W122" s="486">
        <v>25</v>
      </c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6"/>
      <c r="AH122" s="486"/>
      <c r="AI122" s="486"/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6"/>
      <c r="AZ122" s="486"/>
      <c r="BA122" s="486"/>
      <c r="BB122" s="486"/>
      <c r="BC122" s="486"/>
      <c r="BD122" s="486"/>
      <c r="BE122" s="486"/>
      <c r="BF122" s="486"/>
      <c r="BG122" s="486"/>
      <c r="BH122" s="486"/>
      <c r="BI122" s="486"/>
      <c r="BJ122" s="486"/>
      <c r="BK122" s="486"/>
      <c r="BL122" s="486"/>
      <c r="BM122" s="486"/>
      <c r="BN122" s="486"/>
      <c r="BO122" s="486"/>
      <c r="BP122" s="486"/>
      <c r="BQ122" s="486"/>
      <c r="BR122" s="486"/>
      <c r="BS122" s="486"/>
      <c r="BT122" s="486"/>
      <c r="BU122" s="486"/>
      <c r="BV122" s="486"/>
      <c r="BW122" s="486"/>
      <c r="BX122" s="486"/>
      <c r="BY122" s="486"/>
      <c r="BZ122" s="486"/>
      <c r="CA122" s="486"/>
      <c r="CB122" s="486"/>
      <c r="CC122" s="486"/>
      <c r="CD122" s="486"/>
      <c r="CE122" s="486"/>
      <c r="CF122" s="486"/>
      <c r="CG122" s="486"/>
      <c r="CH122" s="486"/>
      <c r="CI122" s="486"/>
      <c r="CJ122" s="486"/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6"/>
      <c r="CU122" s="486"/>
      <c r="CV122" s="486"/>
      <c r="CW122" s="486"/>
      <c r="CX122" s="486"/>
      <c r="CY122" s="486"/>
      <c r="CZ122" s="486"/>
      <c r="DA122" s="486"/>
      <c r="DB122" s="486"/>
      <c r="DC122" s="486"/>
      <c r="DD122" s="486"/>
      <c r="DE122" s="486"/>
      <c r="DF122" s="486"/>
      <c r="DG122" s="486"/>
      <c r="DH122" s="486"/>
      <c r="DI122" s="486"/>
      <c r="DJ122" s="486"/>
      <c r="DK122" s="486"/>
      <c r="DL122" s="486"/>
      <c r="DM122" s="486"/>
      <c r="DN122" s="486"/>
      <c r="DO122" s="486"/>
      <c r="DP122" s="486"/>
      <c r="DQ122" s="486"/>
      <c r="DR122" s="486"/>
      <c r="DS122" s="486"/>
      <c r="DT122" s="486"/>
      <c r="DU122" s="486"/>
      <c r="DV122" s="486"/>
      <c r="DW122" s="486"/>
      <c r="DX122" s="486"/>
      <c r="DY122" s="486"/>
      <c r="DZ122" s="486"/>
      <c r="EA122" s="486"/>
      <c r="EB122" s="486"/>
      <c r="EC122" s="486"/>
      <c r="ED122" s="486"/>
      <c r="EE122" s="486"/>
      <c r="EF122" s="486"/>
      <c r="EG122" s="486"/>
      <c r="EH122" s="486"/>
      <c r="EI122" s="486"/>
      <c r="EJ122" s="486"/>
      <c r="EK122" s="486"/>
      <c r="EL122" s="486"/>
      <c r="EM122" s="486"/>
      <c r="EN122" s="486"/>
      <c r="EO122" s="486"/>
      <c r="EP122" s="486"/>
      <c r="EQ122" s="486"/>
      <c r="ER122" s="486"/>
      <c r="ES122" s="486"/>
      <c r="ET122" s="486"/>
      <c r="EU122" s="486"/>
      <c r="EV122" s="486"/>
      <c r="EW122" s="486"/>
      <c r="EX122" s="486"/>
      <c r="EY122" s="486"/>
      <c r="EZ122" s="486"/>
      <c r="FA122" s="486"/>
      <c r="FB122" s="486"/>
      <c r="FC122" s="486"/>
      <c r="FD122" s="486"/>
      <c r="FE122" s="486"/>
      <c r="FF122" s="486"/>
      <c r="FG122" s="486"/>
      <c r="FH122" s="486"/>
      <c r="FI122" s="486"/>
      <c r="FJ122" s="486"/>
      <c r="FK122" s="486"/>
      <c r="FL122" s="486"/>
      <c r="FM122" s="486"/>
      <c r="FN122" s="486"/>
      <c r="FO122" s="486"/>
      <c r="FP122" s="486"/>
      <c r="FQ122" s="486"/>
      <c r="FR122" s="486"/>
      <c r="FS122" s="486"/>
      <c r="FT122" s="486"/>
      <c r="FU122" s="486"/>
      <c r="FV122" s="486"/>
      <c r="FW122" s="486"/>
      <c r="FX122" s="486"/>
      <c r="FY122" s="486"/>
      <c r="FZ122" s="486"/>
      <c r="GA122" s="486"/>
      <c r="GB122" s="486"/>
      <c r="GC122" s="486"/>
      <c r="GD122" s="486"/>
      <c r="GE122" s="486"/>
      <c r="GF122" s="486"/>
      <c r="GG122" s="486"/>
      <c r="GH122" s="486"/>
      <c r="GI122" s="486"/>
      <c r="GJ122" s="486"/>
      <c r="GK122" s="486"/>
      <c r="GL122" s="486"/>
      <c r="GM122" s="486"/>
      <c r="GN122" s="486"/>
      <c r="GO122" s="486"/>
      <c r="GP122" s="486"/>
      <c r="GQ122" s="486"/>
      <c r="GR122" s="486"/>
      <c r="GS122" s="486"/>
      <c r="GT122" s="486"/>
      <c r="GU122" s="486"/>
      <c r="GV122" s="486"/>
      <c r="GW122" s="486"/>
      <c r="GX122" s="486"/>
      <c r="GY122" s="486"/>
      <c r="GZ122" s="486"/>
      <c r="HA122" s="486"/>
      <c r="HB122" s="486"/>
      <c r="HC122" s="486"/>
      <c r="HD122" s="486"/>
      <c r="HE122" s="486"/>
      <c r="HF122" s="486"/>
      <c r="HG122" s="486"/>
      <c r="HH122" s="486"/>
      <c r="HI122" s="486"/>
      <c r="HJ122" s="486"/>
      <c r="HK122" s="486"/>
      <c r="HL122" s="486"/>
      <c r="HM122" s="486"/>
      <c r="HN122" s="486"/>
    </row>
    <row r="123" spans="3:222" s="300" customFormat="1" x14ac:dyDescent="0.25">
      <c r="C123" s="303"/>
      <c r="D123" s="304"/>
      <c r="E123" s="304"/>
      <c r="F123" s="304"/>
      <c r="G123" s="304"/>
      <c r="H123" s="304"/>
      <c r="I123" s="304"/>
      <c r="J123" s="486"/>
      <c r="K123" s="500">
        <v>4.5</v>
      </c>
      <c r="L123" s="486">
        <v>3200</v>
      </c>
      <c r="M123" s="486">
        <v>82</v>
      </c>
      <c r="N123" s="486"/>
      <c r="O123" s="486"/>
      <c r="P123" s="486"/>
      <c r="Q123" s="486">
        <v>27</v>
      </c>
      <c r="R123" s="486">
        <v>57</v>
      </c>
      <c r="S123" s="486">
        <v>62</v>
      </c>
      <c r="T123" s="486"/>
      <c r="U123" s="486"/>
      <c r="V123" s="486">
        <v>62</v>
      </c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486"/>
      <c r="AI123" s="486"/>
      <c r="AJ123" s="486"/>
      <c r="AK123" s="486"/>
      <c r="AL123" s="486"/>
      <c r="AM123" s="486"/>
      <c r="AN123" s="486"/>
      <c r="AO123" s="486"/>
      <c r="AP123" s="486"/>
      <c r="AQ123" s="486"/>
      <c r="AR123" s="486"/>
      <c r="AS123" s="486"/>
      <c r="AT123" s="486"/>
      <c r="AU123" s="486"/>
      <c r="AV123" s="486"/>
      <c r="AW123" s="486"/>
      <c r="AX123" s="486"/>
      <c r="AY123" s="486"/>
      <c r="AZ123" s="486"/>
      <c r="BA123" s="486"/>
      <c r="BB123" s="486"/>
      <c r="BC123" s="486"/>
      <c r="BD123" s="486"/>
      <c r="BE123" s="486"/>
      <c r="BF123" s="486"/>
      <c r="BG123" s="486"/>
      <c r="BH123" s="486"/>
      <c r="BI123" s="486"/>
      <c r="BJ123" s="486"/>
      <c r="BK123" s="486"/>
      <c r="BL123" s="486"/>
      <c r="BM123" s="486"/>
      <c r="BN123" s="486"/>
      <c r="BO123" s="486"/>
      <c r="BP123" s="486"/>
      <c r="BQ123" s="486"/>
      <c r="BR123" s="486"/>
      <c r="BS123" s="486"/>
      <c r="BT123" s="486"/>
      <c r="BU123" s="486"/>
      <c r="BV123" s="486"/>
      <c r="BW123" s="486"/>
      <c r="BX123" s="486"/>
      <c r="BY123" s="486"/>
      <c r="BZ123" s="486"/>
      <c r="CA123" s="486"/>
      <c r="CB123" s="486"/>
      <c r="CC123" s="486"/>
      <c r="CD123" s="486"/>
      <c r="CE123" s="486"/>
      <c r="CF123" s="486"/>
      <c r="CG123" s="486"/>
      <c r="CH123" s="486"/>
      <c r="CI123" s="486"/>
      <c r="CJ123" s="486"/>
      <c r="CK123" s="486"/>
      <c r="CL123" s="486"/>
      <c r="CM123" s="486"/>
      <c r="CN123" s="486"/>
      <c r="CO123" s="486"/>
      <c r="CP123" s="486"/>
      <c r="CQ123" s="486"/>
      <c r="CR123" s="486"/>
      <c r="CS123" s="486"/>
      <c r="CT123" s="486"/>
      <c r="CU123" s="486"/>
      <c r="CV123" s="486"/>
      <c r="CW123" s="486"/>
      <c r="CX123" s="486"/>
      <c r="CY123" s="486"/>
      <c r="CZ123" s="486"/>
      <c r="DA123" s="486"/>
      <c r="DB123" s="486"/>
      <c r="DC123" s="486"/>
      <c r="DD123" s="486"/>
      <c r="DE123" s="486"/>
      <c r="DF123" s="486"/>
      <c r="DG123" s="486"/>
      <c r="DH123" s="486"/>
      <c r="DI123" s="486"/>
      <c r="DJ123" s="486"/>
      <c r="DK123" s="486"/>
      <c r="DL123" s="486"/>
      <c r="DM123" s="486"/>
      <c r="DN123" s="486"/>
      <c r="DO123" s="486"/>
      <c r="DP123" s="486"/>
      <c r="DQ123" s="486"/>
      <c r="DR123" s="486"/>
      <c r="DS123" s="486"/>
      <c r="DT123" s="486"/>
      <c r="DU123" s="486"/>
      <c r="DV123" s="486"/>
      <c r="DW123" s="486"/>
      <c r="DX123" s="486"/>
      <c r="DY123" s="486"/>
      <c r="DZ123" s="486"/>
      <c r="EA123" s="486"/>
      <c r="EB123" s="486"/>
      <c r="EC123" s="486"/>
      <c r="ED123" s="486"/>
      <c r="EE123" s="486"/>
      <c r="EF123" s="486"/>
      <c r="EG123" s="486"/>
      <c r="EH123" s="486"/>
      <c r="EI123" s="486"/>
      <c r="EJ123" s="486"/>
      <c r="EK123" s="486"/>
      <c r="EL123" s="486"/>
      <c r="EM123" s="486"/>
      <c r="EN123" s="486"/>
      <c r="EO123" s="486"/>
      <c r="EP123" s="486"/>
      <c r="EQ123" s="486"/>
      <c r="ER123" s="486"/>
      <c r="ES123" s="486"/>
      <c r="ET123" s="486"/>
      <c r="EU123" s="486"/>
      <c r="EV123" s="486"/>
      <c r="EW123" s="486"/>
      <c r="EX123" s="486"/>
      <c r="EY123" s="486"/>
      <c r="EZ123" s="486"/>
      <c r="FA123" s="486"/>
      <c r="FB123" s="486"/>
      <c r="FC123" s="486"/>
      <c r="FD123" s="486"/>
      <c r="FE123" s="486"/>
      <c r="FF123" s="486"/>
      <c r="FG123" s="486"/>
      <c r="FH123" s="486"/>
      <c r="FI123" s="486"/>
      <c r="FJ123" s="486"/>
      <c r="FK123" s="486"/>
      <c r="FL123" s="486"/>
      <c r="FM123" s="486"/>
      <c r="FN123" s="486"/>
      <c r="FO123" s="486"/>
      <c r="FP123" s="486"/>
      <c r="FQ123" s="486"/>
      <c r="FR123" s="486"/>
      <c r="FS123" s="486"/>
      <c r="FT123" s="486"/>
      <c r="FU123" s="486"/>
      <c r="FV123" s="486"/>
      <c r="FW123" s="486"/>
      <c r="FX123" s="486"/>
      <c r="FY123" s="486"/>
      <c r="FZ123" s="486"/>
      <c r="GA123" s="486"/>
      <c r="GB123" s="486"/>
      <c r="GC123" s="486"/>
      <c r="GD123" s="486"/>
      <c r="GE123" s="486"/>
      <c r="GF123" s="486"/>
      <c r="GG123" s="486"/>
      <c r="GH123" s="486"/>
      <c r="GI123" s="486"/>
      <c r="GJ123" s="486"/>
      <c r="GK123" s="486"/>
      <c r="GL123" s="486"/>
      <c r="GM123" s="486"/>
      <c r="GN123" s="486"/>
      <c r="GO123" s="486"/>
      <c r="GP123" s="486"/>
      <c r="GQ123" s="486"/>
      <c r="GR123" s="486"/>
      <c r="GS123" s="486"/>
      <c r="GT123" s="486"/>
      <c r="GU123" s="486"/>
      <c r="GV123" s="486"/>
      <c r="GW123" s="486"/>
      <c r="GX123" s="486"/>
      <c r="GY123" s="486"/>
      <c r="GZ123" s="486"/>
      <c r="HA123" s="486"/>
      <c r="HB123" s="486"/>
      <c r="HC123" s="486"/>
      <c r="HD123" s="486"/>
      <c r="HE123" s="486"/>
      <c r="HF123" s="486"/>
      <c r="HG123" s="486"/>
      <c r="HH123" s="486"/>
      <c r="HI123" s="486"/>
      <c r="HJ123" s="486"/>
      <c r="HK123" s="486"/>
      <c r="HL123" s="486"/>
      <c r="HM123" s="486"/>
      <c r="HN123" s="486"/>
    </row>
    <row r="124" spans="3:222" s="300" customFormat="1" x14ac:dyDescent="0.25">
      <c r="C124" s="303"/>
      <c r="D124" s="304"/>
      <c r="E124" s="304"/>
      <c r="F124" s="304"/>
      <c r="G124" s="304"/>
      <c r="H124" s="304"/>
      <c r="I124" s="304"/>
      <c r="J124" s="486"/>
      <c r="K124" s="500">
        <v>5</v>
      </c>
      <c r="L124" s="486">
        <v>3300</v>
      </c>
      <c r="M124" s="486">
        <v>83</v>
      </c>
      <c r="N124" s="486"/>
      <c r="O124" s="486"/>
      <c r="P124" s="486"/>
      <c r="Q124" s="486">
        <v>28</v>
      </c>
      <c r="R124" s="486">
        <v>58</v>
      </c>
      <c r="S124" s="486">
        <v>63</v>
      </c>
      <c r="T124" s="486"/>
      <c r="U124" s="486"/>
      <c r="V124" s="486">
        <v>63</v>
      </c>
      <c r="W124" s="486"/>
      <c r="X124" s="486"/>
      <c r="Y124" s="486"/>
      <c r="Z124" s="486"/>
      <c r="AA124" s="486"/>
      <c r="AB124" s="486"/>
      <c r="AC124" s="486"/>
      <c r="AD124" s="486"/>
      <c r="AE124" s="486"/>
      <c r="AF124" s="486"/>
      <c r="AG124" s="486"/>
      <c r="AH124" s="486"/>
      <c r="AI124" s="486"/>
      <c r="AJ124" s="486"/>
      <c r="AK124" s="486"/>
      <c r="AL124" s="486"/>
      <c r="AM124" s="486"/>
      <c r="AN124" s="486"/>
      <c r="AO124" s="486"/>
      <c r="AP124" s="486"/>
      <c r="AQ124" s="486"/>
      <c r="AR124" s="486"/>
      <c r="AS124" s="486"/>
      <c r="AT124" s="486"/>
      <c r="AU124" s="486"/>
      <c r="AV124" s="486"/>
      <c r="AW124" s="486"/>
      <c r="AX124" s="486"/>
      <c r="AY124" s="486"/>
      <c r="AZ124" s="486"/>
      <c r="BA124" s="486"/>
      <c r="BB124" s="486"/>
      <c r="BC124" s="486"/>
      <c r="BD124" s="486"/>
      <c r="BE124" s="486"/>
      <c r="BF124" s="486"/>
      <c r="BG124" s="486"/>
      <c r="BH124" s="486"/>
      <c r="BI124" s="486"/>
      <c r="BJ124" s="486"/>
      <c r="BK124" s="486"/>
      <c r="BL124" s="486"/>
      <c r="BM124" s="486"/>
      <c r="BN124" s="486"/>
      <c r="BO124" s="486"/>
      <c r="BP124" s="486"/>
      <c r="BQ124" s="486"/>
      <c r="BR124" s="486"/>
      <c r="BS124" s="486"/>
      <c r="BT124" s="486"/>
      <c r="BU124" s="486"/>
      <c r="BV124" s="486"/>
      <c r="BW124" s="486"/>
      <c r="BX124" s="486"/>
      <c r="BY124" s="486"/>
      <c r="BZ124" s="486"/>
      <c r="CA124" s="486"/>
      <c r="CB124" s="486"/>
      <c r="CC124" s="486"/>
      <c r="CD124" s="486"/>
      <c r="CE124" s="486"/>
      <c r="CF124" s="486"/>
      <c r="CG124" s="486"/>
      <c r="CH124" s="486"/>
      <c r="CI124" s="486"/>
      <c r="CJ124" s="486"/>
      <c r="CK124" s="486"/>
      <c r="CL124" s="486"/>
      <c r="CM124" s="486"/>
      <c r="CN124" s="486"/>
      <c r="CO124" s="486"/>
      <c r="CP124" s="486"/>
      <c r="CQ124" s="486"/>
      <c r="CR124" s="486"/>
      <c r="CS124" s="486"/>
      <c r="CT124" s="486"/>
      <c r="CU124" s="486"/>
      <c r="CV124" s="486"/>
      <c r="CW124" s="486"/>
      <c r="CX124" s="486"/>
      <c r="CY124" s="486"/>
      <c r="CZ124" s="486"/>
      <c r="DA124" s="486"/>
      <c r="DB124" s="486"/>
      <c r="DC124" s="486"/>
      <c r="DD124" s="486"/>
      <c r="DE124" s="486"/>
      <c r="DF124" s="486"/>
      <c r="DG124" s="486"/>
      <c r="DH124" s="486"/>
      <c r="DI124" s="486"/>
      <c r="DJ124" s="486"/>
      <c r="DK124" s="486"/>
      <c r="DL124" s="486"/>
      <c r="DM124" s="486"/>
      <c r="DN124" s="486"/>
      <c r="DO124" s="486"/>
      <c r="DP124" s="486"/>
      <c r="DQ124" s="486"/>
      <c r="DR124" s="486"/>
      <c r="DS124" s="486"/>
      <c r="DT124" s="486"/>
      <c r="DU124" s="486"/>
      <c r="DV124" s="486"/>
      <c r="DW124" s="486"/>
      <c r="DX124" s="486"/>
      <c r="DY124" s="486"/>
      <c r="DZ124" s="486"/>
      <c r="EA124" s="486"/>
      <c r="EB124" s="486"/>
      <c r="EC124" s="486"/>
      <c r="ED124" s="486"/>
      <c r="EE124" s="486"/>
      <c r="EF124" s="486"/>
      <c r="EG124" s="486"/>
      <c r="EH124" s="486"/>
      <c r="EI124" s="486"/>
      <c r="EJ124" s="486"/>
      <c r="EK124" s="486"/>
      <c r="EL124" s="486"/>
      <c r="EM124" s="486"/>
      <c r="EN124" s="486"/>
      <c r="EO124" s="486"/>
      <c r="EP124" s="486"/>
      <c r="EQ124" s="486"/>
      <c r="ER124" s="486"/>
      <c r="ES124" s="486"/>
      <c r="ET124" s="486"/>
      <c r="EU124" s="486"/>
      <c r="EV124" s="486"/>
      <c r="EW124" s="486"/>
      <c r="EX124" s="486"/>
      <c r="EY124" s="486"/>
      <c r="EZ124" s="486"/>
      <c r="FA124" s="486"/>
      <c r="FB124" s="486"/>
      <c r="FC124" s="486"/>
      <c r="FD124" s="486"/>
      <c r="FE124" s="486"/>
      <c r="FF124" s="486"/>
      <c r="FG124" s="486"/>
      <c r="FH124" s="486"/>
      <c r="FI124" s="486"/>
      <c r="FJ124" s="486"/>
      <c r="FK124" s="486"/>
      <c r="FL124" s="486"/>
      <c r="FM124" s="486"/>
      <c r="FN124" s="486"/>
      <c r="FO124" s="486"/>
      <c r="FP124" s="486"/>
      <c r="FQ124" s="486"/>
      <c r="FR124" s="486"/>
      <c r="FS124" s="486"/>
      <c r="FT124" s="486"/>
      <c r="FU124" s="486"/>
      <c r="FV124" s="486"/>
      <c r="FW124" s="486"/>
      <c r="FX124" s="486"/>
      <c r="FY124" s="486"/>
      <c r="FZ124" s="486"/>
      <c r="GA124" s="486"/>
      <c r="GB124" s="486"/>
      <c r="GC124" s="486"/>
      <c r="GD124" s="486"/>
      <c r="GE124" s="486"/>
      <c r="GF124" s="486"/>
      <c r="GG124" s="486"/>
      <c r="GH124" s="486"/>
      <c r="GI124" s="486"/>
      <c r="GJ124" s="486"/>
      <c r="GK124" s="486"/>
      <c r="GL124" s="486"/>
      <c r="GM124" s="486"/>
      <c r="GN124" s="486"/>
      <c r="GO124" s="486"/>
      <c r="GP124" s="486"/>
      <c r="GQ124" s="486"/>
      <c r="GR124" s="486"/>
      <c r="GS124" s="486"/>
      <c r="GT124" s="486"/>
      <c r="GU124" s="486"/>
      <c r="GV124" s="486"/>
      <c r="GW124" s="486"/>
      <c r="GX124" s="486"/>
      <c r="GY124" s="486"/>
      <c r="GZ124" s="486"/>
      <c r="HA124" s="486"/>
      <c r="HB124" s="486"/>
      <c r="HC124" s="486"/>
      <c r="HD124" s="486"/>
      <c r="HE124" s="486"/>
      <c r="HF124" s="486"/>
      <c r="HG124" s="486"/>
      <c r="HH124" s="486"/>
      <c r="HI124" s="486"/>
      <c r="HJ124" s="486"/>
      <c r="HK124" s="486"/>
      <c r="HL124" s="486"/>
      <c r="HM124" s="486"/>
      <c r="HN124" s="486"/>
    </row>
    <row r="125" spans="3:222" s="300" customFormat="1" x14ac:dyDescent="0.25">
      <c r="C125" s="303"/>
      <c r="D125" s="304"/>
      <c r="E125" s="304"/>
      <c r="F125" s="304"/>
      <c r="G125" s="304"/>
      <c r="H125" s="304"/>
      <c r="I125" s="304"/>
      <c r="J125" s="486"/>
      <c r="K125" s="486"/>
      <c r="L125" s="486">
        <v>3400</v>
      </c>
      <c r="M125" s="486">
        <v>84</v>
      </c>
      <c r="N125" s="486"/>
      <c r="O125" s="486"/>
      <c r="P125" s="486"/>
      <c r="Q125" s="486">
        <v>29</v>
      </c>
      <c r="R125" s="486">
        <v>59</v>
      </c>
      <c r="S125" s="486">
        <v>64</v>
      </c>
      <c r="T125" s="486"/>
      <c r="U125" s="486"/>
      <c r="V125" s="486">
        <v>64</v>
      </c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486"/>
      <c r="AH125" s="486"/>
      <c r="AI125" s="486"/>
      <c r="AJ125" s="486"/>
      <c r="AK125" s="486"/>
      <c r="AL125" s="486"/>
      <c r="AM125" s="486"/>
      <c r="AN125" s="486"/>
      <c r="AO125" s="486"/>
      <c r="AP125" s="486"/>
      <c r="AQ125" s="486"/>
      <c r="AR125" s="486"/>
      <c r="AS125" s="486"/>
      <c r="AT125" s="486"/>
      <c r="AU125" s="486"/>
      <c r="AV125" s="486"/>
      <c r="AW125" s="486"/>
      <c r="AX125" s="486"/>
      <c r="AY125" s="486"/>
      <c r="AZ125" s="486"/>
      <c r="BA125" s="486"/>
      <c r="BB125" s="486"/>
      <c r="BC125" s="486"/>
      <c r="BD125" s="486"/>
      <c r="BE125" s="486"/>
      <c r="BF125" s="486"/>
      <c r="BG125" s="486"/>
      <c r="BH125" s="486"/>
      <c r="BI125" s="486"/>
      <c r="BJ125" s="486"/>
      <c r="BK125" s="486"/>
      <c r="BL125" s="486"/>
      <c r="BM125" s="486"/>
      <c r="BN125" s="486"/>
      <c r="BO125" s="486"/>
      <c r="BP125" s="486"/>
      <c r="BQ125" s="486"/>
      <c r="BR125" s="486"/>
      <c r="BS125" s="486"/>
      <c r="BT125" s="486"/>
      <c r="BU125" s="486"/>
      <c r="BV125" s="486"/>
      <c r="BW125" s="486"/>
      <c r="BX125" s="486"/>
      <c r="BY125" s="486"/>
      <c r="BZ125" s="486"/>
      <c r="CA125" s="486"/>
      <c r="CB125" s="486"/>
      <c r="CC125" s="486"/>
      <c r="CD125" s="486"/>
      <c r="CE125" s="486"/>
      <c r="CF125" s="486"/>
      <c r="CG125" s="486"/>
      <c r="CH125" s="486"/>
      <c r="CI125" s="486"/>
      <c r="CJ125" s="486"/>
      <c r="CK125" s="486"/>
      <c r="CL125" s="486"/>
      <c r="CM125" s="486"/>
      <c r="CN125" s="486"/>
      <c r="CO125" s="486"/>
      <c r="CP125" s="486"/>
      <c r="CQ125" s="486"/>
      <c r="CR125" s="486"/>
      <c r="CS125" s="486"/>
      <c r="CT125" s="486"/>
      <c r="CU125" s="486"/>
      <c r="CV125" s="486"/>
      <c r="CW125" s="486"/>
      <c r="CX125" s="486"/>
      <c r="CY125" s="486"/>
      <c r="CZ125" s="486"/>
      <c r="DA125" s="486"/>
      <c r="DB125" s="486"/>
      <c r="DC125" s="486"/>
      <c r="DD125" s="486"/>
      <c r="DE125" s="486"/>
      <c r="DF125" s="486"/>
      <c r="DG125" s="486"/>
      <c r="DH125" s="486"/>
      <c r="DI125" s="486"/>
      <c r="DJ125" s="486"/>
      <c r="DK125" s="486"/>
      <c r="DL125" s="486"/>
      <c r="DM125" s="486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6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86"/>
      <c r="FE125" s="486"/>
      <c r="FF125" s="486"/>
      <c r="FG125" s="486"/>
      <c r="FH125" s="486"/>
      <c r="FI125" s="486"/>
      <c r="FJ125" s="486"/>
      <c r="FK125" s="486"/>
      <c r="FL125" s="486"/>
      <c r="FM125" s="486"/>
      <c r="FN125" s="486"/>
      <c r="FO125" s="486"/>
      <c r="FP125" s="486"/>
      <c r="FQ125" s="486"/>
      <c r="FR125" s="486"/>
      <c r="FS125" s="486"/>
      <c r="FT125" s="486"/>
      <c r="FU125" s="486"/>
      <c r="FV125" s="486"/>
      <c r="FW125" s="486"/>
      <c r="FX125" s="486"/>
      <c r="FY125" s="486"/>
      <c r="FZ125" s="486"/>
      <c r="GA125" s="486"/>
      <c r="GB125" s="486"/>
      <c r="GC125" s="486"/>
      <c r="GD125" s="486"/>
      <c r="GE125" s="486"/>
      <c r="GF125" s="486"/>
      <c r="GG125" s="486"/>
      <c r="GH125" s="486"/>
      <c r="GI125" s="486"/>
      <c r="GJ125" s="486"/>
      <c r="GK125" s="486"/>
      <c r="GL125" s="486"/>
      <c r="GM125" s="486"/>
      <c r="GN125" s="486"/>
      <c r="GO125" s="486"/>
      <c r="GP125" s="486"/>
      <c r="GQ125" s="486"/>
      <c r="GR125" s="486"/>
      <c r="GS125" s="486"/>
      <c r="GT125" s="486"/>
      <c r="GU125" s="486"/>
      <c r="GV125" s="486"/>
      <c r="GW125" s="486"/>
      <c r="GX125" s="486"/>
      <c r="GY125" s="486"/>
      <c r="GZ125" s="486"/>
      <c r="HA125" s="486"/>
      <c r="HB125" s="486"/>
      <c r="HC125" s="486"/>
      <c r="HD125" s="486"/>
      <c r="HE125" s="486"/>
      <c r="HF125" s="486"/>
      <c r="HG125" s="486"/>
      <c r="HH125" s="486"/>
      <c r="HI125" s="486"/>
      <c r="HJ125" s="486"/>
      <c r="HK125" s="486"/>
      <c r="HL125" s="486"/>
      <c r="HM125" s="486"/>
      <c r="HN125" s="486"/>
    </row>
    <row r="126" spans="3:222" s="300" customFormat="1" x14ac:dyDescent="0.25">
      <c r="C126" s="303"/>
      <c r="D126" s="304"/>
      <c r="E126" s="304"/>
      <c r="F126" s="304"/>
      <c r="G126" s="304"/>
      <c r="H126" s="304"/>
      <c r="I126" s="304"/>
      <c r="J126" s="486"/>
      <c r="K126" s="486"/>
      <c r="L126" s="486">
        <v>3500</v>
      </c>
      <c r="M126" s="486">
        <v>85</v>
      </c>
      <c r="N126" s="486"/>
      <c r="O126" s="486"/>
      <c r="P126" s="486"/>
      <c r="Q126" s="486">
        <v>30</v>
      </c>
      <c r="R126" s="486">
        <v>60</v>
      </c>
      <c r="S126" s="486">
        <v>65</v>
      </c>
      <c r="T126" s="486"/>
      <c r="U126" s="486"/>
      <c r="V126" s="486">
        <v>65</v>
      </c>
      <c r="W126" s="486"/>
      <c r="X126" s="486"/>
      <c r="Y126" s="486"/>
      <c r="Z126" s="486"/>
      <c r="AA126" s="486"/>
      <c r="AB126" s="486"/>
      <c r="AC126" s="486"/>
      <c r="AD126" s="486"/>
      <c r="AE126" s="486"/>
      <c r="AF126" s="486"/>
      <c r="AG126" s="486"/>
      <c r="AH126" s="486"/>
      <c r="AI126" s="486"/>
      <c r="AJ126" s="486"/>
      <c r="AK126" s="486"/>
      <c r="AL126" s="486"/>
      <c r="AM126" s="486"/>
      <c r="AN126" s="486"/>
      <c r="AO126" s="486"/>
      <c r="AP126" s="486"/>
      <c r="AQ126" s="486"/>
      <c r="AR126" s="486"/>
      <c r="AS126" s="486"/>
      <c r="AT126" s="486"/>
      <c r="AU126" s="486"/>
      <c r="AV126" s="486"/>
      <c r="AW126" s="486"/>
      <c r="AX126" s="486"/>
      <c r="AY126" s="486"/>
      <c r="AZ126" s="486"/>
      <c r="BA126" s="486"/>
      <c r="BB126" s="486"/>
      <c r="BC126" s="486"/>
      <c r="BD126" s="486"/>
      <c r="BE126" s="486"/>
      <c r="BF126" s="486"/>
      <c r="BG126" s="486"/>
      <c r="BH126" s="486"/>
      <c r="BI126" s="486"/>
      <c r="BJ126" s="486"/>
      <c r="BK126" s="486"/>
      <c r="BL126" s="486"/>
      <c r="BM126" s="486"/>
      <c r="BN126" s="486"/>
      <c r="BO126" s="486"/>
      <c r="BP126" s="486"/>
      <c r="BQ126" s="486"/>
      <c r="BR126" s="486"/>
      <c r="BS126" s="486"/>
      <c r="BT126" s="486"/>
      <c r="BU126" s="486"/>
      <c r="BV126" s="486"/>
      <c r="BW126" s="486"/>
      <c r="BX126" s="486"/>
      <c r="BY126" s="486"/>
      <c r="BZ126" s="486"/>
      <c r="CA126" s="486"/>
      <c r="CB126" s="486"/>
      <c r="CC126" s="486"/>
      <c r="CD126" s="486"/>
      <c r="CE126" s="486"/>
      <c r="CF126" s="486"/>
      <c r="CG126" s="486"/>
      <c r="CH126" s="486"/>
      <c r="CI126" s="486"/>
      <c r="CJ126" s="486"/>
      <c r="CK126" s="486"/>
      <c r="CL126" s="486"/>
      <c r="CM126" s="486"/>
      <c r="CN126" s="486"/>
      <c r="CO126" s="486"/>
      <c r="CP126" s="486"/>
      <c r="CQ126" s="486"/>
      <c r="CR126" s="486"/>
      <c r="CS126" s="486"/>
      <c r="CT126" s="486"/>
      <c r="CU126" s="486"/>
      <c r="CV126" s="486"/>
      <c r="CW126" s="486"/>
      <c r="CX126" s="486"/>
      <c r="CY126" s="486"/>
      <c r="CZ126" s="486"/>
      <c r="DA126" s="486"/>
      <c r="DB126" s="486"/>
      <c r="DC126" s="486"/>
      <c r="DD126" s="486"/>
      <c r="DE126" s="486"/>
      <c r="DF126" s="486"/>
      <c r="DG126" s="486"/>
      <c r="DH126" s="486"/>
      <c r="DI126" s="486"/>
      <c r="DJ126" s="486"/>
      <c r="DK126" s="486"/>
      <c r="DL126" s="486"/>
      <c r="DM126" s="486"/>
      <c r="DN126" s="486"/>
      <c r="DO126" s="486"/>
      <c r="DP126" s="486"/>
      <c r="DQ126" s="486"/>
      <c r="DR126" s="486"/>
      <c r="DS126" s="486"/>
      <c r="DT126" s="486"/>
      <c r="DU126" s="486"/>
      <c r="DV126" s="486"/>
      <c r="DW126" s="486"/>
      <c r="DX126" s="486"/>
      <c r="DY126" s="486"/>
      <c r="DZ126" s="486"/>
      <c r="EA126" s="486"/>
      <c r="EB126" s="486"/>
      <c r="EC126" s="486"/>
      <c r="ED126" s="486"/>
      <c r="EE126" s="486"/>
      <c r="EF126" s="486"/>
      <c r="EG126" s="486"/>
      <c r="EH126" s="486"/>
      <c r="EI126" s="486"/>
      <c r="EJ126" s="486"/>
      <c r="EK126" s="486"/>
      <c r="EL126" s="486"/>
      <c r="EM126" s="486"/>
      <c r="EN126" s="486"/>
      <c r="EO126" s="486"/>
      <c r="EP126" s="486"/>
      <c r="EQ126" s="486"/>
      <c r="ER126" s="486"/>
      <c r="ES126" s="486"/>
      <c r="ET126" s="486"/>
      <c r="EU126" s="486"/>
      <c r="EV126" s="486"/>
      <c r="EW126" s="486"/>
      <c r="EX126" s="486"/>
      <c r="EY126" s="486"/>
      <c r="EZ126" s="486"/>
      <c r="FA126" s="486"/>
      <c r="FB126" s="486"/>
      <c r="FC126" s="486"/>
      <c r="FD126" s="486"/>
      <c r="FE126" s="486"/>
      <c r="FF126" s="486"/>
      <c r="FG126" s="486"/>
      <c r="FH126" s="486"/>
      <c r="FI126" s="486"/>
      <c r="FJ126" s="486"/>
      <c r="FK126" s="486"/>
      <c r="FL126" s="486"/>
      <c r="FM126" s="486"/>
      <c r="FN126" s="486"/>
      <c r="FO126" s="486"/>
      <c r="FP126" s="486"/>
      <c r="FQ126" s="486"/>
      <c r="FR126" s="486"/>
      <c r="FS126" s="486"/>
      <c r="FT126" s="486"/>
      <c r="FU126" s="486"/>
      <c r="FV126" s="486"/>
      <c r="FW126" s="486"/>
      <c r="FX126" s="486"/>
      <c r="FY126" s="486"/>
      <c r="FZ126" s="486"/>
      <c r="GA126" s="486"/>
      <c r="GB126" s="486"/>
      <c r="GC126" s="486"/>
      <c r="GD126" s="486"/>
      <c r="GE126" s="486"/>
      <c r="GF126" s="486"/>
      <c r="GG126" s="486"/>
      <c r="GH126" s="486"/>
      <c r="GI126" s="486"/>
      <c r="GJ126" s="486"/>
      <c r="GK126" s="486"/>
      <c r="GL126" s="486"/>
      <c r="GM126" s="486"/>
      <c r="GN126" s="486"/>
      <c r="GO126" s="486"/>
      <c r="GP126" s="486"/>
      <c r="GQ126" s="486"/>
      <c r="GR126" s="486"/>
      <c r="GS126" s="486"/>
      <c r="GT126" s="486"/>
      <c r="GU126" s="486"/>
      <c r="GV126" s="486"/>
      <c r="GW126" s="486"/>
      <c r="GX126" s="486"/>
      <c r="GY126" s="486"/>
      <c r="GZ126" s="486"/>
      <c r="HA126" s="486"/>
      <c r="HB126" s="486"/>
      <c r="HC126" s="486"/>
      <c r="HD126" s="486"/>
      <c r="HE126" s="486"/>
      <c r="HF126" s="486"/>
      <c r="HG126" s="486"/>
      <c r="HH126" s="486"/>
      <c r="HI126" s="486"/>
      <c r="HJ126" s="486"/>
      <c r="HK126" s="486"/>
      <c r="HL126" s="486"/>
      <c r="HM126" s="486"/>
      <c r="HN126" s="486"/>
    </row>
    <row r="127" spans="3:222" s="300" customFormat="1" x14ac:dyDescent="0.25">
      <c r="C127" s="303"/>
      <c r="D127" s="304"/>
      <c r="E127" s="304"/>
      <c r="F127" s="304"/>
      <c r="G127" s="304"/>
      <c r="H127" s="304"/>
      <c r="I127" s="304"/>
      <c r="J127" s="486"/>
      <c r="K127" s="486"/>
      <c r="L127" s="486">
        <v>3600</v>
      </c>
      <c r="M127" s="486">
        <v>86</v>
      </c>
      <c r="N127" s="486"/>
      <c r="O127" s="486"/>
      <c r="P127" s="486"/>
      <c r="Q127" s="486">
        <v>31</v>
      </c>
      <c r="R127" s="486">
        <v>61</v>
      </c>
      <c r="S127" s="486">
        <v>66</v>
      </c>
      <c r="T127" s="486"/>
      <c r="U127" s="486"/>
      <c r="V127" s="486">
        <v>66</v>
      </c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486"/>
      <c r="AK127" s="486"/>
      <c r="AL127" s="486"/>
      <c r="AM127" s="486"/>
      <c r="AN127" s="486"/>
      <c r="AO127" s="486"/>
      <c r="AP127" s="486"/>
      <c r="AQ127" s="486"/>
      <c r="AR127" s="486"/>
      <c r="AS127" s="486"/>
      <c r="AT127" s="486"/>
      <c r="AU127" s="486"/>
      <c r="AV127" s="486"/>
      <c r="AW127" s="486"/>
      <c r="AX127" s="486"/>
      <c r="AY127" s="486"/>
      <c r="AZ127" s="486"/>
      <c r="BA127" s="486"/>
      <c r="BB127" s="486"/>
      <c r="BC127" s="486"/>
      <c r="BD127" s="486"/>
      <c r="BE127" s="486"/>
      <c r="BF127" s="486"/>
      <c r="BG127" s="486"/>
      <c r="BH127" s="486"/>
      <c r="BI127" s="486"/>
      <c r="BJ127" s="486"/>
      <c r="BK127" s="486"/>
      <c r="BL127" s="486"/>
      <c r="BM127" s="486"/>
      <c r="BN127" s="486"/>
      <c r="BO127" s="486"/>
      <c r="BP127" s="486"/>
      <c r="BQ127" s="486"/>
      <c r="BR127" s="486"/>
      <c r="BS127" s="486"/>
      <c r="BT127" s="486"/>
      <c r="BU127" s="486"/>
      <c r="BV127" s="486"/>
      <c r="BW127" s="486"/>
      <c r="BX127" s="486"/>
      <c r="BY127" s="486"/>
      <c r="BZ127" s="486"/>
      <c r="CA127" s="486"/>
      <c r="CB127" s="486"/>
      <c r="CC127" s="486"/>
      <c r="CD127" s="486"/>
      <c r="CE127" s="486"/>
      <c r="CF127" s="486"/>
      <c r="CG127" s="486"/>
      <c r="CH127" s="486"/>
      <c r="CI127" s="486"/>
      <c r="CJ127" s="486"/>
      <c r="CK127" s="486"/>
      <c r="CL127" s="486"/>
      <c r="CM127" s="486"/>
      <c r="CN127" s="486"/>
      <c r="CO127" s="486"/>
      <c r="CP127" s="486"/>
      <c r="CQ127" s="486"/>
      <c r="CR127" s="486"/>
      <c r="CS127" s="486"/>
      <c r="CT127" s="486"/>
      <c r="CU127" s="486"/>
      <c r="CV127" s="486"/>
      <c r="CW127" s="486"/>
      <c r="CX127" s="486"/>
      <c r="CY127" s="486"/>
      <c r="CZ127" s="486"/>
      <c r="DA127" s="486"/>
      <c r="DB127" s="486"/>
      <c r="DC127" s="486"/>
      <c r="DD127" s="486"/>
      <c r="DE127" s="486"/>
      <c r="DF127" s="486"/>
      <c r="DG127" s="486"/>
      <c r="DH127" s="486"/>
      <c r="DI127" s="486"/>
      <c r="DJ127" s="486"/>
      <c r="DK127" s="486"/>
      <c r="DL127" s="486"/>
      <c r="DM127" s="486"/>
      <c r="DN127" s="486"/>
      <c r="DO127" s="486"/>
      <c r="DP127" s="486"/>
      <c r="DQ127" s="486"/>
      <c r="DR127" s="486"/>
      <c r="DS127" s="486"/>
      <c r="DT127" s="486"/>
      <c r="DU127" s="486"/>
      <c r="DV127" s="486"/>
      <c r="DW127" s="486"/>
      <c r="DX127" s="486"/>
      <c r="DY127" s="486"/>
      <c r="DZ127" s="486"/>
      <c r="EA127" s="486"/>
      <c r="EB127" s="486"/>
      <c r="EC127" s="486"/>
      <c r="ED127" s="486"/>
      <c r="EE127" s="486"/>
      <c r="EF127" s="486"/>
      <c r="EG127" s="486"/>
      <c r="EH127" s="486"/>
      <c r="EI127" s="486"/>
      <c r="EJ127" s="486"/>
      <c r="EK127" s="486"/>
      <c r="EL127" s="486"/>
      <c r="EM127" s="486"/>
      <c r="EN127" s="486"/>
      <c r="EO127" s="486"/>
      <c r="EP127" s="486"/>
      <c r="EQ127" s="486"/>
      <c r="ER127" s="486"/>
      <c r="ES127" s="486"/>
      <c r="ET127" s="486"/>
      <c r="EU127" s="486"/>
      <c r="EV127" s="486"/>
      <c r="EW127" s="486"/>
      <c r="EX127" s="486"/>
      <c r="EY127" s="486"/>
      <c r="EZ127" s="486"/>
      <c r="FA127" s="486"/>
      <c r="FB127" s="486"/>
      <c r="FC127" s="486"/>
      <c r="FD127" s="486"/>
      <c r="FE127" s="486"/>
      <c r="FF127" s="486"/>
      <c r="FG127" s="486"/>
      <c r="FH127" s="486"/>
      <c r="FI127" s="486"/>
      <c r="FJ127" s="486"/>
      <c r="FK127" s="486"/>
      <c r="FL127" s="486"/>
      <c r="FM127" s="486"/>
      <c r="FN127" s="486"/>
      <c r="FO127" s="486"/>
      <c r="FP127" s="486"/>
      <c r="FQ127" s="486"/>
      <c r="FR127" s="486"/>
      <c r="FS127" s="486"/>
      <c r="FT127" s="486"/>
      <c r="FU127" s="486"/>
      <c r="FV127" s="486"/>
      <c r="FW127" s="486"/>
      <c r="FX127" s="486"/>
      <c r="FY127" s="486"/>
      <c r="FZ127" s="486"/>
      <c r="GA127" s="486"/>
      <c r="GB127" s="486"/>
      <c r="GC127" s="486"/>
      <c r="GD127" s="486"/>
      <c r="GE127" s="486"/>
      <c r="GF127" s="486"/>
      <c r="GG127" s="486"/>
      <c r="GH127" s="486"/>
      <c r="GI127" s="486"/>
      <c r="GJ127" s="486"/>
      <c r="GK127" s="486"/>
      <c r="GL127" s="486"/>
      <c r="GM127" s="486"/>
      <c r="GN127" s="486"/>
      <c r="GO127" s="486"/>
      <c r="GP127" s="486"/>
      <c r="GQ127" s="486"/>
      <c r="GR127" s="486"/>
      <c r="GS127" s="486"/>
      <c r="GT127" s="486"/>
      <c r="GU127" s="486"/>
      <c r="GV127" s="486"/>
      <c r="GW127" s="486"/>
      <c r="GX127" s="486"/>
      <c r="GY127" s="486"/>
      <c r="GZ127" s="486"/>
      <c r="HA127" s="486"/>
      <c r="HB127" s="486"/>
      <c r="HC127" s="486"/>
      <c r="HD127" s="486"/>
      <c r="HE127" s="486"/>
      <c r="HF127" s="486"/>
      <c r="HG127" s="486"/>
      <c r="HH127" s="486"/>
      <c r="HI127" s="486"/>
      <c r="HJ127" s="486"/>
      <c r="HK127" s="486"/>
      <c r="HL127" s="486"/>
      <c r="HM127" s="486"/>
      <c r="HN127" s="486"/>
    </row>
    <row r="128" spans="3:222" s="300" customFormat="1" x14ac:dyDescent="0.25">
      <c r="C128" s="303"/>
      <c r="D128" s="304"/>
      <c r="E128" s="304"/>
      <c r="F128" s="304"/>
      <c r="G128" s="304"/>
      <c r="H128" s="304"/>
      <c r="I128" s="304"/>
      <c r="J128" s="486"/>
      <c r="K128" s="486"/>
      <c r="L128" s="486">
        <v>3700</v>
      </c>
      <c r="M128" s="486">
        <v>87</v>
      </c>
      <c r="N128" s="486"/>
      <c r="O128" s="486"/>
      <c r="P128" s="486"/>
      <c r="Q128" s="486">
        <v>32</v>
      </c>
      <c r="R128" s="486">
        <v>62</v>
      </c>
      <c r="S128" s="486">
        <v>67</v>
      </c>
      <c r="T128" s="486"/>
      <c r="U128" s="486"/>
      <c r="V128" s="486">
        <v>67</v>
      </c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6"/>
      <c r="AH128" s="486"/>
      <c r="AI128" s="486"/>
      <c r="AJ128" s="486"/>
      <c r="AK128" s="486"/>
      <c r="AL128" s="486"/>
      <c r="AM128" s="486"/>
      <c r="AN128" s="486"/>
      <c r="AO128" s="486"/>
      <c r="AP128" s="486"/>
      <c r="AQ128" s="486"/>
      <c r="AR128" s="486"/>
      <c r="AS128" s="486"/>
      <c r="AT128" s="486"/>
      <c r="AU128" s="486"/>
      <c r="AV128" s="486"/>
      <c r="AW128" s="486"/>
      <c r="AX128" s="486"/>
      <c r="AY128" s="486"/>
      <c r="AZ128" s="486"/>
      <c r="BA128" s="486"/>
      <c r="BB128" s="486"/>
      <c r="BC128" s="486"/>
      <c r="BD128" s="486"/>
      <c r="BE128" s="486"/>
      <c r="BF128" s="486"/>
      <c r="BG128" s="486"/>
      <c r="BH128" s="486"/>
      <c r="BI128" s="486"/>
      <c r="BJ128" s="486"/>
      <c r="BK128" s="486"/>
      <c r="BL128" s="486"/>
      <c r="BM128" s="486"/>
      <c r="BN128" s="486"/>
      <c r="BO128" s="486"/>
      <c r="BP128" s="486"/>
      <c r="BQ128" s="486"/>
      <c r="BR128" s="486"/>
      <c r="BS128" s="486"/>
      <c r="BT128" s="486"/>
      <c r="BU128" s="486"/>
      <c r="BV128" s="486"/>
      <c r="BW128" s="486"/>
      <c r="BX128" s="486"/>
      <c r="BY128" s="486"/>
      <c r="BZ128" s="486"/>
      <c r="CA128" s="486"/>
      <c r="CB128" s="486"/>
      <c r="CC128" s="486"/>
      <c r="CD128" s="486"/>
      <c r="CE128" s="486"/>
      <c r="CF128" s="486"/>
      <c r="CG128" s="486"/>
      <c r="CH128" s="486"/>
      <c r="CI128" s="486"/>
      <c r="CJ128" s="486"/>
      <c r="CK128" s="486"/>
      <c r="CL128" s="486"/>
      <c r="CM128" s="486"/>
      <c r="CN128" s="486"/>
      <c r="CO128" s="486"/>
      <c r="CP128" s="486"/>
      <c r="CQ128" s="486"/>
      <c r="CR128" s="486"/>
      <c r="CS128" s="486"/>
      <c r="CT128" s="486"/>
      <c r="CU128" s="486"/>
      <c r="CV128" s="486"/>
      <c r="CW128" s="486"/>
      <c r="CX128" s="486"/>
      <c r="CY128" s="486"/>
      <c r="CZ128" s="486"/>
      <c r="DA128" s="486"/>
      <c r="DB128" s="486"/>
      <c r="DC128" s="486"/>
      <c r="DD128" s="486"/>
      <c r="DE128" s="486"/>
      <c r="DF128" s="486"/>
      <c r="DG128" s="486"/>
      <c r="DH128" s="486"/>
      <c r="DI128" s="486"/>
      <c r="DJ128" s="486"/>
      <c r="DK128" s="486"/>
      <c r="DL128" s="486"/>
      <c r="DM128" s="486"/>
      <c r="DN128" s="486"/>
      <c r="DO128" s="486"/>
      <c r="DP128" s="486"/>
      <c r="DQ128" s="486"/>
      <c r="DR128" s="486"/>
      <c r="DS128" s="486"/>
      <c r="DT128" s="486"/>
      <c r="DU128" s="486"/>
      <c r="DV128" s="486"/>
      <c r="DW128" s="486"/>
      <c r="DX128" s="486"/>
      <c r="DY128" s="486"/>
      <c r="DZ128" s="486"/>
      <c r="EA128" s="486"/>
      <c r="EB128" s="486"/>
      <c r="EC128" s="486"/>
      <c r="ED128" s="486"/>
      <c r="EE128" s="486"/>
      <c r="EF128" s="486"/>
      <c r="EG128" s="486"/>
      <c r="EH128" s="486"/>
      <c r="EI128" s="486"/>
      <c r="EJ128" s="486"/>
      <c r="EK128" s="486"/>
      <c r="EL128" s="486"/>
      <c r="EM128" s="486"/>
      <c r="EN128" s="486"/>
      <c r="EO128" s="486"/>
      <c r="EP128" s="486"/>
      <c r="EQ128" s="486"/>
      <c r="ER128" s="486"/>
      <c r="ES128" s="486"/>
      <c r="ET128" s="486"/>
      <c r="EU128" s="486"/>
      <c r="EV128" s="486"/>
      <c r="EW128" s="486"/>
      <c r="EX128" s="486"/>
      <c r="EY128" s="486"/>
      <c r="EZ128" s="486"/>
      <c r="FA128" s="486"/>
      <c r="FB128" s="486"/>
      <c r="FC128" s="486"/>
      <c r="FD128" s="486"/>
      <c r="FE128" s="486"/>
      <c r="FF128" s="486"/>
      <c r="FG128" s="486"/>
      <c r="FH128" s="486"/>
      <c r="FI128" s="486"/>
      <c r="FJ128" s="486"/>
      <c r="FK128" s="486"/>
      <c r="FL128" s="486"/>
      <c r="FM128" s="486"/>
      <c r="FN128" s="486"/>
      <c r="FO128" s="486"/>
      <c r="FP128" s="486"/>
      <c r="FQ128" s="486"/>
      <c r="FR128" s="486"/>
      <c r="FS128" s="486"/>
      <c r="FT128" s="486"/>
      <c r="FU128" s="486"/>
      <c r="FV128" s="486"/>
      <c r="FW128" s="486"/>
      <c r="FX128" s="486"/>
      <c r="FY128" s="486"/>
      <c r="FZ128" s="486"/>
      <c r="GA128" s="486"/>
      <c r="GB128" s="486"/>
      <c r="GC128" s="486"/>
      <c r="GD128" s="486"/>
      <c r="GE128" s="486"/>
      <c r="GF128" s="486"/>
      <c r="GG128" s="486"/>
      <c r="GH128" s="486"/>
      <c r="GI128" s="486"/>
      <c r="GJ128" s="486"/>
      <c r="GK128" s="486"/>
      <c r="GL128" s="486"/>
      <c r="GM128" s="486"/>
      <c r="GN128" s="486"/>
      <c r="GO128" s="486"/>
      <c r="GP128" s="486"/>
      <c r="GQ128" s="486"/>
      <c r="GR128" s="486"/>
      <c r="GS128" s="486"/>
      <c r="GT128" s="486"/>
      <c r="GU128" s="486"/>
      <c r="GV128" s="486"/>
      <c r="GW128" s="486"/>
      <c r="GX128" s="486"/>
      <c r="GY128" s="486"/>
      <c r="GZ128" s="486"/>
      <c r="HA128" s="486"/>
      <c r="HB128" s="486"/>
      <c r="HC128" s="486"/>
      <c r="HD128" s="486"/>
      <c r="HE128" s="486"/>
      <c r="HF128" s="486"/>
      <c r="HG128" s="486"/>
      <c r="HH128" s="486"/>
      <c r="HI128" s="486"/>
      <c r="HJ128" s="486"/>
      <c r="HK128" s="486"/>
      <c r="HL128" s="486"/>
      <c r="HM128" s="486"/>
      <c r="HN128" s="486"/>
    </row>
    <row r="129" spans="3:222" s="300" customFormat="1" x14ac:dyDescent="0.25">
      <c r="C129" s="303"/>
      <c r="D129" s="304"/>
      <c r="E129" s="304"/>
      <c r="F129" s="304"/>
      <c r="G129" s="304"/>
      <c r="H129" s="304"/>
      <c r="I129" s="304"/>
      <c r="J129" s="486"/>
      <c r="K129" s="486"/>
      <c r="L129" s="486">
        <v>3800</v>
      </c>
      <c r="M129" s="486">
        <v>88</v>
      </c>
      <c r="N129" s="486"/>
      <c r="O129" s="486"/>
      <c r="P129" s="486"/>
      <c r="Q129" s="486">
        <v>33</v>
      </c>
      <c r="R129" s="486">
        <v>63</v>
      </c>
      <c r="S129" s="486">
        <v>68</v>
      </c>
      <c r="T129" s="486"/>
      <c r="U129" s="486"/>
      <c r="V129" s="486">
        <v>68</v>
      </c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6"/>
      <c r="AK129" s="486"/>
      <c r="AL129" s="486"/>
      <c r="AM129" s="486"/>
      <c r="AN129" s="486"/>
      <c r="AO129" s="486"/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486"/>
      <c r="BA129" s="486"/>
      <c r="BB129" s="486"/>
      <c r="BC129" s="486"/>
      <c r="BD129" s="486"/>
      <c r="BE129" s="486"/>
      <c r="BF129" s="486"/>
      <c r="BG129" s="486"/>
      <c r="BH129" s="486"/>
      <c r="BI129" s="486"/>
      <c r="BJ129" s="486"/>
      <c r="BK129" s="486"/>
      <c r="BL129" s="486"/>
      <c r="BM129" s="486"/>
      <c r="BN129" s="486"/>
      <c r="BO129" s="486"/>
      <c r="BP129" s="486"/>
      <c r="BQ129" s="486"/>
      <c r="BR129" s="486"/>
      <c r="BS129" s="486"/>
      <c r="BT129" s="486"/>
      <c r="BU129" s="486"/>
      <c r="BV129" s="486"/>
      <c r="BW129" s="486"/>
      <c r="BX129" s="486"/>
      <c r="BY129" s="486"/>
      <c r="BZ129" s="486"/>
      <c r="CA129" s="486"/>
      <c r="CB129" s="486"/>
      <c r="CC129" s="486"/>
      <c r="CD129" s="486"/>
      <c r="CE129" s="486"/>
      <c r="CF129" s="486"/>
      <c r="CG129" s="486"/>
      <c r="CH129" s="486"/>
      <c r="CI129" s="486"/>
      <c r="CJ129" s="486"/>
      <c r="CK129" s="486"/>
      <c r="CL129" s="486"/>
      <c r="CM129" s="486"/>
      <c r="CN129" s="486"/>
      <c r="CO129" s="486"/>
      <c r="CP129" s="486"/>
      <c r="CQ129" s="486"/>
      <c r="CR129" s="486"/>
      <c r="CS129" s="486"/>
      <c r="CT129" s="486"/>
      <c r="CU129" s="486"/>
      <c r="CV129" s="486"/>
      <c r="CW129" s="486"/>
      <c r="CX129" s="486"/>
      <c r="CY129" s="486"/>
      <c r="CZ129" s="486"/>
      <c r="DA129" s="486"/>
      <c r="DB129" s="486"/>
      <c r="DC129" s="486"/>
      <c r="DD129" s="486"/>
      <c r="DE129" s="486"/>
      <c r="DF129" s="486"/>
      <c r="DG129" s="486"/>
      <c r="DH129" s="486"/>
      <c r="DI129" s="486"/>
      <c r="DJ129" s="486"/>
      <c r="DK129" s="486"/>
      <c r="DL129" s="486"/>
      <c r="DM129" s="486"/>
      <c r="DN129" s="486"/>
      <c r="DO129" s="486"/>
      <c r="DP129" s="486"/>
      <c r="DQ129" s="486"/>
      <c r="DR129" s="486"/>
      <c r="DS129" s="486"/>
      <c r="DT129" s="486"/>
      <c r="DU129" s="486"/>
      <c r="DV129" s="486"/>
      <c r="DW129" s="486"/>
      <c r="DX129" s="486"/>
      <c r="DY129" s="486"/>
      <c r="DZ129" s="486"/>
      <c r="EA129" s="486"/>
      <c r="EB129" s="486"/>
      <c r="EC129" s="486"/>
      <c r="ED129" s="486"/>
      <c r="EE129" s="486"/>
      <c r="EF129" s="486"/>
      <c r="EG129" s="486"/>
      <c r="EH129" s="486"/>
      <c r="EI129" s="486"/>
      <c r="EJ129" s="486"/>
      <c r="EK129" s="486"/>
      <c r="EL129" s="486"/>
      <c r="EM129" s="486"/>
      <c r="EN129" s="486"/>
      <c r="EO129" s="486"/>
      <c r="EP129" s="486"/>
      <c r="EQ129" s="486"/>
      <c r="ER129" s="486"/>
      <c r="ES129" s="486"/>
      <c r="ET129" s="486"/>
      <c r="EU129" s="486"/>
      <c r="EV129" s="486"/>
      <c r="EW129" s="486"/>
      <c r="EX129" s="486"/>
      <c r="EY129" s="486"/>
      <c r="EZ129" s="486"/>
      <c r="FA129" s="486"/>
      <c r="FB129" s="486"/>
      <c r="FC129" s="486"/>
      <c r="FD129" s="486"/>
      <c r="FE129" s="486"/>
      <c r="FF129" s="486"/>
      <c r="FG129" s="486"/>
      <c r="FH129" s="486"/>
      <c r="FI129" s="486"/>
      <c r="FJ129" s="486"/>
      <c r="FK129" s="486"/>
      <c r="FL129" s="486"/>
      <c r="FM129" s="486"/>
      <c r="FN129" s="486"/>
      <c r="FO129" s="486"/>
      <c r="FP129" s="486"/>
      <c r="FQ129" s="486"/>
      <c r="FR129" s="486"/>
      <c r="FS129" s="486"/>
      <c r="FT129" s="486"/>
      <c r="FU129" s="486"/>
      <c r="FV129" s="486"/>
      <c r="FW129" s="486"/>
      <c r="FX129" s="486"/>
      <c r="FY129" s="486"/>
      <c r="FZ129" s="486"/>
      <c r="GA129" s="486"/>
      <c r="GB129" s="486"/>
      <c r="GC129" s="486"/>
      <c r="GD129" s="486"/>
      <c r="GE129" s="486"/>
      <c r="GF129" s="486"/>
      <c r="GG129" s="486"/>
      <c r="GH129" s="486"/>
      <c r="GI129" s="486"/>
      <c r="GJ129" s="486"/>
      <c r="GK129" s="486"/>
      <c r="GL129" s="486"/>
      <c r="GM129" s="486"/>
      <c r="GN129" s="486"/>
      <c r="GO129" s="486"/>
      <c r="GP129" s="486"/>
      <c r="GQ129" s="486"/>
      <c r="GR129" s="486"/>
      <c r="GS129" s="486"/>
      <c r="GT129" s="486"/>
      <c r="GU129" s="486"/>
      <c r="GV129" s="486"/>
      <c r="GW129" s="486"/>
      <c r="GX129" s="486"/>
      <c r="GY129" s="486"/>
      <c r="GZ129" s="486"/>
      <c r="HA129" s="486"/>
      <c r="HB129" s="486"/>
      <c r="HC129" s="486"/>
      <c r="HD129" s="486"/>
      <c r="HE129" s="486"/>
      <c r="HF129" s="486"/>
      <c r="HG129" s="486"/>
      <c r="HH129" s="486"/>
      <c r="HI129" s="486"/>
      <c r="HJ129" s="486"/>
      <c r="HK129" s="486"/>
      <c r="HL129" s="486"/>
      <c r="HM129" s="486"/>
      <c r="HN129" s="486"/>
    </row>
    <row r="130" spans="3:222" s="300" customFormat="1" x14ac:dyDescent="0.25">
      <c r="C130" s="303"/>
      <c r="D130" s="304"/>
      <c r="E130" s="304"/>
      <c r="F130" s="304"/>
      <c r="G130" s="304"/>
      <c r="H130" s="304"/>
      <c r="I130" s="304"/>
      <c r="J130" s="486"/>
      <c r="K130" s="486"/>
      <c r="L130" s="486">
        <v>3900</v>
      </c>
      <c r="M130" s="486">
        <v>89</v>
      </c>
      <c r="N130" s="486"/>
      <c r="O130" s="486"/>
      <c r="P130" s="486"/>
      <c r="Q130" s="486">
        <v>34</v>
      </c>
      <c r="R130" s="486">
        <v>64</v>
      </c>
      <c r="S130" s="486">
        <v>69</v>
      </c>
      <c r="T130" s="486"/>
      <c r="U130" s="486"/>
      <c r="V130" s="486">
        <v>69</v>
      </c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486"/>
      <c r="BS130" s="486"/>
      <c r="BT130" s="486"/>
      <c r="BU130" s="486"/>
      <c r="BV130" s="486"/>
      <c r="BW130" s="486"/>
      <c r="BX130" s="486"/>
      <c r="BY130" s="486"/>
      <c r="BZ130" s="486"/>
      <c r="CA130" s="486"/>
      <c r="CB130" s="486"/>
      <c r="CC130" s="486"/>
      <c r="CD130" s="486"/>
      <c r="CE130" s="486"/>
      <c r="CF130" s="486"/>
      <c r="CG130" s="486"/>
      <c r="CH130" s="486"/>
      <c r="CI130" s="486"/>
      <c r="CJ130" s="486"/>
      <c r="CK130" s="486"/>
      <c r="CL130" s="486"/>
      <c r="CM130" s="486"/>
      <c r="CN130" s="486"/>
      <c r="CO130" s="486"/>
      <c r="CP130" s="486"/>
      <c r="CQ130" s="486"/>
      <c r="CR130" s="486"/>
      <c r="CS130" s="486"/>
      <c r="CT130" s="486"/>
      <c r="CU130" s="486"/>
      <c r="CV130" s="486"/>
      <c r="CW130" s="486"/>
      <c r="CX130" s="486"/>
      <c r="CY130" s="486"/>
      <c r="CZ130" s="486"/>
      <c r="DA130" s="486"/>
      <c r="DB130" s="486"/>
      <c r="DC130" s="486"/>
      <c r="DD130" s="486"/>
      <c r="DE130" s="486"/>
      <c r="DF130" s="486"/>
      <c r="DG130" s="486"/>
      <c r="DH130" s="486"/>
      <c r="DI130" s="486"/>
      <c r="DJ130" s="486"/>
      <c r="DK130" s="486"/>
      <c r="DL130" s="486"/>
      <c r="DM130" s="486"/>
      <c r="DN130" s="486"/>
      <c r="DO130" s="486"/>
      <c r="DP130" s="486"/>
      <c r="DQ130" s="486"/>
      <c r="DR130" s="486"/>
      <c r="DS130" s="486"/>
      <c r="DT130" s="486"/>
      <c r="DU130" s="486"/>
      <c r="DV130" s="486"/>
      <c r="DW130" s="486"/>
      <c r="DX130" s="486"/>
      <c r="DY130" s="486"/>
      <c r="DZ130" s="486"/>
      <c r="EA130" s="486"/>
      <c r="EB130" s="486"/>
      <c r="EC130" s="486"/>
      <c r="ED130" s="486"/>
      <c r="EE130" s="486"/>
      <c r="EF130" s="486"/>
    </row>
    <row r="131" spans="3:222" s="300" customFormat="1" x14ac:dyDescent="0.25">
      <c r="C131" s="303"/>
      <c r="D131" s="304"/>
      <c r="E131" s="304"/>
      <c r="F131" s="304"/>
      <c r="G131" s="304"/>
      <c r="H131" s="304"/>
      <c r="I131" s="304"/>
      <c r="J131" s="486"/>
      <c r="K131" s="486"/>
      <c r="L131" s="486">
        <v>4000</v>
      </c>
      <c r="M131" s="486">
        <v>90</v>
      </c>
      <c r="N131" s="486"/>
      <c r="O131" s="486"/>
      <c r="P131" s="486"/>
      <c r="Q131" s="486">
        <v>35</v>
      </c>
      <c r="R131" s="486">
        <v>65</v>
      </c>
      <c r="S131" s="486">
        <v>70</v>
      </c>
      <c r="T131" s="486"/>
      <c r="U131" s="486"/>
      <c r="V131" s="486">
        <v>70</v>
      </c>
      <c r="W131" s="486"/>
      <c r="X131" s="486"/>
      <c r="Y131" s="486"/>
      <c r="Z131" s="486"/>
      <c r="AA131" s="486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486"/>
      <c r="AU131" s="486"/>
      <c r="AV131" s="486"/>
      <c r="AW131" s="486"/>
      <c r="AX131" s="486"/>
      <c r="AY131" s="486"/>
      <c r="AZ131" s="486"/>
      <c r="BA131" s="486"/>
      <c r="BB131" s="486"/>
      <c r="BC131" s="486"/>
      <c r="BD131" s="486"/>
      <c r="BE131" s="486"/>
      <c r="BF131" s="486"/>
      <c r="BG131" s="486"/>
      <c r="BH131" s="486"/>
      <c r="BI131" s="486"/>
      <c r="BJ131" s="486"/>
      <c r="BK131" s="486"/>
      <c r="BL131" s="486"/>
      <c r="BM131" s="486"/>
      <c r="BN131" s="486"/>
      <c r="BO131" s="486"/>
      <c r="BP131" s="486"/>
      <c r="BQ131" s="486"/>
      <c r="BR131" s="486"/>
      <c r="BS131" s="486"/>
      <c r="BT131" s="486"/>
      <c r="BU131" s="486"/>
      <c r="BV131" s="486"/>
      <c r="BW131" s="486"/>
      <c r="BX131" s="486"/>
      <c r="BY131" s="486"/>
      <c r="BZ131" s="486"/>
      <c r="CA131" s="486"/>
      <c r="CB131" s="486"/>
      <c r="CC131" s="486"/>
      <c r="CD131" s="486"/>
      <c r="CE131" s="486"/>
      <c r="CF131" s="486"/>
      <c r="CG131" s="486"/>
      <c r="CH131" s="486"/>
      <c r="CI131" s="486"/>
      <c r="CJ131" s="486"/>
      <c r="CK131" s="486"/>
      <c r="CL131" s="486"/>
      <c r="CM131" s="486"/>
      <c r="CN131" s="486"/>
      <c r="CO131" s="486"/>
      <c r="CP131" s="486"/>
      <c r="CQ131" s="486"/>
      <c r="CR131" s="486"/>
      <c r="CS131" s="486"/>
      <c r="CT131" s="486"/>
      <c r="CU131" s="486"/>
      <c r="CV131" s="486"/>
      <c r="CW131" s="486"/>
      <c r="CX131" s="486"/>
      <c r="CY131" s="486"/>
      <c r="CZ131" s="486"/>
      <c r="DA131" s="486"/>
      <c r="DB131" s="486"/>
      <c r="DC131" s="486"/>
      <c r="DD131" s="486"/>
      <c r="DE131" s="486"/>
      <c r="DF131" s="486"/>
      <c r="DG131" s="486"/>
      <c r="DH131" s="486"/>
      <c r="DI131" s="486"/>
      <c r="DJ131" s="486"/>
      <c r="DK131" s="486"/>
      <c r="DL131" s="486"/>
      <c r="DM131" s="486"/>
      <c r="DN131" s="486"/>
      <c r="DO131" s="486"/>
      <c r="DP131" s="486"/>
      <c r="DQ131" s="486"/>
      <c r="DR131" s="486"/>
      <c r="DS131" s="486"/>
      <c r="DT131" s="486"/>
      <c r="DU131" s="486"/>
      <c r="DV131" s="486"/>
      <c r="DW131" s="486"/>
      <c r="DX131" s="486"/>
      <c r="DY131" s="486"/>
      <c r="DZ131" s="486"/>
      <c r="EA131" s="486"/>
      <c r="EB131" s="486"/>
      <c r="EC131" s="486"/>
      <c r="ED131" s="486"/>
      <c r="EE131" s="486"/>
      <c r="EF131" s="486"/>
    </row>
    <row r="132" spans="3:222" s="300" customFormat="1" x14ac:dyDescent="0.25">
      <c r="C132" s="303"/>
      <c r="D132" s="304"/>
      <c r="E132" s="304"/>
      <c r="F132" s="304"/>
      <c r="G132" s="304"/>
      <c r="H132" s="304"/>
      <c r="I132" s="304"/>
      <c r="J132" s="486"/>
      <c r="K132" s="486"/>
      <c r="L132" s="486">
        <v>4100</v>
      </c>
      <c r="M132" s="486">
        <v>91</v>
      </c>
      <c r="N132" s="486"/>
      <c r="O132" s="486"/>
      <c r="P132" s="486"/>
      <c r="Q132" s="486">
        <v>36</v>
      </c>
      <c r="R132" s="486">
        <v>66</v>
      </c>
      <c r="S132" s="486"/>
      <c r="T132" s="486"/>
      <c r="U132" s="486"/>
      <c r="V132" s="486">
        <v>71</v>
      </c>
      <c r="W132" s="486"/>
      <c r="X132" s="486"/>
      <c r="Y132" s="486"/>
      <c r="Z132" s="486"/>
      <c r="AA132" s="486"/>
      <c r="AB132" s="486"/>
      <c r="AC132" s="486"/>
      <c r="AD132" s="486"/>
      <c r="AE132" s="486"/>
      <c r="AF132" s="486"/>
      <c r="AG132" s="486"/>
      <c r="AH132" s="486"/>
      <c r="AI132" s="486"/>
      <c r="AJ132" s="486"/>
      <c r="AK132" s="486"/>
      <c r="AL132" s="486"/>
      <c r="AM132" s="486"/>
      <c r="AN132" s="486"/>
      <c r="AO132" s="486"/>
      <c r="AP132" s="486"/>
      <c r="AQ132" s="486"/>
      <c r="AR132" s="486"/>
      <c r="AS132" s="486"/>
      <c r="AT132" s="486"/>
      <c r="AU132" s="486"/>
      <c r="AV132" s="486"/>
      <c r="AW132" s="486"/>
      <c r="AX132" s="486"/>
      <c r="AY132" s="486"/>
      <c r="AZ132" s="486"/>
      <c r="BA132" s="486"/>
      <c r="BB132" s="486"/>
      <c r="BC132" s="486"/>
      <c r="BD132" s="486"/>
      <c r="BE132" s="486"/>
      <c r="BF132" s="486"/>
      <c r="BG132" s="486"/>
      <c r="BH132" s="486"/>
      <c r="BI132" s="486"/>
      <c r="BJ132" s="486"/>
      <c r="BK132" s="486"/>
      <c r="BL132" s="486"/>
      <c r="BM132" s="486"/>
      <c r="BN132" s="486"/>
      <c r="BO132" s="486"/>
      <c r="BP132" s="486"/>
      <c r="BQ132" s="486"/>
      <c r="BR132" s="486"/>
      <c r="BS132" s="486"/>
      <c r="BT132" s="486"/>
      <c r="BU132" s="486"/>
      <c r="BV132" s="486"/>
      <c r="BW132" s="486"/>
      <c r="BX132" s="486"/>
      <c r="BY132" s="486"/>
      <c r="BZ132" s="486"/>
      <c r="CA132" s="486"/>
      <c r="CB132" s="486"/>
      <c r="CC132" s="486"/>
      <c r="CD132" s="486"/>
      <c r="CE132" s="486"/>
      <c r="CF132" s="486"/>
      <c r="CG132" s="486"/>
      <c r="CH132" s="486"/>
      <c r="CI132" s="486"/>
      <c r="CJ132" s="486"/>
      <c r="CK132" s="486"/>
      <c r="CL132" s="486"/>
      <c r="CM132" s="486"/>
      <c r="CN132" s="486"/>
      <c r="CO132" s="486"/>
      <c r="CP132" s="486"/>
      <c r="CQ132" s="486"/>
      <c r="CR132" s="486"/>
      <c r="CS132" s="486"/>
      <c r="CT132" s="486"/>
      <c r="CU132" s="486"/>
      <c r="CV132" s="486"/>
      <c r="CW132" s="486"/>
      <c r="CX132" s="486"/>
      <c r="CY132" s="486"/>
      <c r="CZ132" s="486"/>
      <c r="DA132" s="486"/>
      <c r="DB132" s="486"/>
      <c r="DC132" s="486"/>
      <c r="DD132" s="486"/>
      <c r="DE132" s="486"/>
      <c r="DF132" s="486"/>
      <c r="DG132" s="486"/>
      <c r="DH132" s="486"/>
      <c r="DI132" s="486"/>
      <c r="DJ132" s="486"/>
      <c r="DK132" s="486"/>
      <c r="DL132" s="486"/>
      <c r="DM132" s="486"/>
      <c r="DN132" s="486"/>
      <c r="DO132" s="486"/>
      <c r="DP132" s="486"/>
      <c r="DQ132" s="486"/>
      <c r="DR132" s="486"/>
      <c r="DS132" s="486"/>
      <c r="DT132" s="486"/>
      <c r="DU132" s="486"/>
      <c r="DV132" s="486"/>
      <c r="DW132" s="486"/>
      <c r="DX132" s="486"/>
      <c r="DY132" s="486"/>
      <c r="DZ132" s="486"/>
      <c r="EA132" s="486"/>
      <c r="EB132" s="486"/>
      <c r="EC132" s="486"/>
      <c r="ED132" s="486"/>
      <c r="EE132" s="486"/>
      <c r="EF132" s="486"/>
    </row>
    <row r="133" spans="3:222" s="300" customFormat="1" x14ac:dyDescent="0.25">
      <c r="C133" s="303"/>
      <c r="D133" s="304"/>
      <c r="E133" s="304"/>
      <c r="F133" s="304"/>
      <c r="G133" s="304"/>
      <c r="H133" s="304"/>
      <c r="I133" s="304"/>
      <c r="J133" s="486"/>
      <c r="K133" s="486"/>
      <c r="L133" s="486">
        <v>4200</v>
      </c>
      <c r="M133" s="486">
        <v>92</v>
      </c>
      <c r="N133" s="486"/>
      <c r="O133" s="486"/>
      <c r="P133" s="486"/>
      <c r="Q133" s="486">
        <v>37</v>
      </c>
      <c r="R133" s="486">
        <v>67</v>
      </c>
      <c r="S133" s="486"/>
      <c r="T133" s="486"/>
      <c r="U133" s="486"/>
      <c r="V133" s="486">
        <v>72</v>
      </c>
      <c r="W133" s="486"/>
      <c r="X133" s="486"/>
      <c r="Y133" s="486"/>
      <c r="Z133" s="486"/>
      <c r="AA133" s="486"/>
      <c r="AB133" s="486"/>
      <c r="AC133" s="486"/>
      <c r="AD133" s="486"/>
      <c r="AE133" s="486"/>
      <c r="AF133" s="486"/>
      <c r="AG133" s="486"/>
      <c r="AH133" s="486"/>
      <c r="AI133" s="486"/>
      <c r="AJ133" s="486"/>
      <c r="AK133" s="486"/>
      <c r="AL133" s="486"/>
      <c r="AM133" s="486"/>
      <c r="AN133" s="486"/>
      <c r="AO133" s="486"/>
      <c r="AP133" s="486"/>
      <c r="AQ133" s="486"/>
      <c r="AR133" s="486"/>
      <c r="AS133" s="486"/>
      <c r="AT133" s="486"/>
      <c r="AU133" s="486"/>
      <c r="AV133" s="486"/>
      <c r="AW133" s="486"/>
      <c r="AX133" s="486"/>
      <c r="AY133" s="486"/>
      <c r="AZ133" s="486"/>
      <c r="BA133" s="486"/>
      <c r="BB133" s="486"/>
      <c r="BC133" s="486"/>
      <c r="BD133" s="486"/>
      <c r="BE133" s="486"/>
      <c r="BF133" s="486"/>
      <c r="BG133" s="486"/>
      <c r="BH133" s="486"/>
      <c r="BI133" s="486"/>
      <c r="BJ133" s="486"/>
      <c r="BK133" s="486"/>
      <c r="BL133" s="486"/>
      <c r="BM133" s="486"/>
      <c r="BN133" s="486"/>
      <c r="BO133" s="486"/>
      <c r="BP133" s="486"/>
      <c r="BQ133" s="486"/>
      <c r="BR133" s="486"/>
      <c r="BS133" s="486"/>
      <c r="BT133" s="486"/>
      <c r="BU133" s="486"/>
      <c r="BV133" s="486"/>
      <c r="BW133" s="486"/>
      <c r="BX133" s="486"/>
      <c r="BY133" s="486"/>
      <c r="BZ133" s="486"/>
      <c r="CA133" s="486"/>
      <c r="CB133" s="486"/>
      <c r="CC133" s="486"/>
      <c r="CD133" s="486"/>
      <c r="CE133" s="486"/>
      <c r="CF133" s="486"/>
      <c r="CG133" s="486"/>
      <c r="CH133" s="486"/>
      <c r="CI133" s="486"/>
      <c r="CJ133" s="486"/>
      <c r="CK133" s="486"/>
      <c r="CL133" s="486"/>
      <c r="CM133" s="486"/>
      <c r="CN133" s="486"/>
      <c r="CO133" s="486"/>
      <c r="CP133" s="486"/>
      <c r="CQ133" s="486"/>
      <c r="CR133" s="486"/>
      <c r="CS133" s="486"/>
      <c r="CT133" s="486"/>
      <c r="CU133" s="486"/>
      <c r="CV133" s="486"/>
      <c r="CW133" s="486"/>
      <c r="CX133" s="486"/>
      <c r="CY133" s="486"/>
      <c r="CZ133" s="486"/>
      <c r="DA133" s="486"/>
      <c r="DB133" s="486"/>
      <c r="DC133" s="486"/>
      <c r="DD133" s="486"/>
      <c r="DE133" s="486"/>
      <c r="DF133" s="486"/>
      <c r="DG133" s="486"/>
      <c r="DH133" s="486"/>
      <c r="DI133" s="486"/>
      <c r="DJ133" s="486"/>
      <c r="DK133" s="486"/>
      <c r="DL133" s="486"/>
      <c r="DM133" s="486"/>
      <c r="DN133" s="486"/>
      <c r="DO133" s="486"/>
      <c r="DP133" s="486"/>
      <c r="DQ133" s="486"/>
      <c r="DR133" s="486"/>
      <c r="DS133" s="486"/>
      <c r="DT133" s="486"/>
      <c r="DU133" s="486"/>
      <c r="DV133" s="486"/>
      <c r="DW133" s="486"/>
      <c r="DX133" s="486"/>
      <c r="DY133" s="486"/>
      <c r="DZ133" s="486"/>
      <c r="EA133" s="486"/>
      <c r="EB133" s="486"/>
      <c r="EC133" s="486"/>
      <c r="ED133" s="486"/>
      <c r="EE133" s="486"/>
      <c r="EF133" s="486"/>
    </row>
    <row r="134" spans="3:222" s="300" customFormat="1" x14ac:dyDescent="0.25">
      <c r="C134" s="303"/>
      <c r="D134" s="304"/>
      <c r="E134" s="304"/>
      <c r="F134" s="304"/>
      <c r="G134" s="304"/>
      <c r="H134" s="304"/>
      <c r="I134" s="304"/>
      <c r="J134" s="486"/>
      <c r="K134" s="486"/>
      <c r="L134" s="486">
        <v>4300</v>
      </c>
      <c r="M134" s="486">
        <v>93</v>
      </c>
      <c r="N134" s="486"/>
      <c r="O134" s="486"/>
      <c r="P134" s="486"/>
      <c r="Q134" s="486">
        <v>38</v>
      </c>
      <c r="R134" s="486">
        <v>68</v>
      </c>
      <c r="S134" s="486"/>
      <c r="T134" s="486"/>
      <c r="U134" s="486"/>
      <c r="V134" s="486">
        <v>73</v>
      </c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486"/>
      <c r="BG134" s="486"/>
      <c r="BH134" s="486"/>
      <c r="BI134" s="486"/>
      <c r="BJ134" s="486"/>
      <c r="BK134" s="486"/>
      <c r="BL134" s="486"/>
      <c r="BM134" s="486"/>
      <c r="BN134" s="486"/>
      <c r="BO134" s="486"/>
      <c r="BP134" s="486"/>
      <c r="BQ134" s="486"/>
      <c r="BR134" s="486"/>
      <c r="BS134" s="486"/>
      <c r="BT134" s="486"/>
      <c r="BU134" s="486"/>
      <c r="BV134" s="486"/>
      <c r="BW134" s="486"/>
      <c r="BX134" s="486"/>
      <c r="BY134" s="486"/>
      <c r="BZ134" s="486"/>
      <c r="CA134" s="486"/>
      <c r="CB134" s="486"/>
      <c r="CC134" s="486"/>
      <c r="CD134" s="486"/>
      <c r="CE134" s="486"/>
      <c r="CF134" s="486"/>
      <c r="CG134" s="486"/>
      <c r="CH134" s="486"/>
      <c r="CI134" s="486"/>
      <c r="CJ134" s="486"/>
      <c r="CK134" s="486"/>
      <c r="CL134" s="486"/>
      <c r="CM134" s="486"/>
      <c r="CN134" s="486"/>
      <c r="CO134" s="486"/>
      <c r="CP134" s="486"/>
      <c r="CQ134" s="486"/>
      <c r="CR134" s="486"/>
      <c r="CS134" s="486"/>
      <c r="CT134" s="486"/>
      <c r="CU134" s="486"/>
      <c r="CV134" s="486"/>
      <c r="CW134" s="486"/>
      <c r="CX134" s="486"/>
      <c r="CY134" s="486"/>
      <c r="CZ134" s="486"/>
      <c r="DA134" s="486"/>
      <c r="DB134" s="486"/>
      <c r="DC134" s="486"/>
      <c r="DD134" s="486"/>
      <c r="DE134" s="486"/>
      <c r="DF134" s="486"/>
      <c r="DG134" s="486"/>
      <c r="DH134" s="486"/>
      <c r="DI134" s="486"/>
      <c r="DJ134" s="486"/>
      <c r="DK134" s="486"/>
      <c r="DL134" s="486"/>
      <c r="DM134" s="486"/>
      <c r="DN134" s="486"/>
      <c r="DO134" s="486"/>
      <c r="DP134" s="486"/>
      <c r="DQ134" s="486"/>
      <c r="DR134" s="486"/>
      <c r="DS134" s="486"/>
      <c r="DT134" s="486"/>
      <c r="DU134" s="486"/>
      <c r="DV134" s="486"/>
      <c r="DW134" s="486"/>
      <c r="DX134" s="486"/>
      <c r="DY134" s="486"/>
      <c r="DZ134" s="486"/>
      <c r="EA134" s="486"/>
      <c r="EB134" s="486"/>
      <c r="EC134" s="486"/>
      <c r="ED134" s="486"/>
      <c r="EE134" s="486"/>
      <c r="EF134" s="486"/>
    </row>
    <row r="135" spans="3:222" s="300" customFormat="1" x14ac:dyDescent="0.25">
      <c r="C135" s="303"/>
      <c r="D135" s="304"/>
      <c r="E135" s="304"/>
      <c r="F135" s="304"/>
      <c r="G135" s="304"/>
      <c r="H135" s="304"/>
      <c r="I135" s="304"/>
      <c r="J135" s="486"/>
      <c r="K135" s="486"/>
      <c r="L135" s="486">
        <v>4400</v>
      </c>
      <c r="M135" s="486">
        <v>94</v>
      </c>
      <c r="N135" s="486"/>
      <c r="O135" s="486"/>
      <c r="P135" s="486"/>
      <c r="Q135" s="486">
        <v>39</v>
      </c>
      <c r="R135" s="486">
        <v>69</v>
      </c>
      <c r="S135" s="486"/>
      <c r="T135" s="486"/>
      <c r="U135" s="486"/>
      <c r="V135" s="486">
        <v>74</v>
      </c>
      <c r="W135" s="486"/>
      <c r="X135" s="486"/>
      <c r="Y135" s="486"/>
      <c r="Z135" s="486"/>
      <c r="AA135" s="486"/>
      <c r="AB135" s="486"/>
      <c r="AC135" s="486"/>
      <c r="AD135" s="486"/>
      <c r="AE135" s="486"/>
      <c r="AF135" s="486"/>
      <c r="AG135" s="486"/>
      <c r="AH135" s="486"/>
      <c r="AI135" s="486"/>
      <c r="AJ135" s="486"/>
      <c r="AK135" s="486"/>
      <c r="AL135" s="486"/>
      <c r="AM135" s="486"/>
      <c r="AN135" s="486"/>
      <c r="AO135" s="486"/>
      <c r="AP135" s="486"/>
      <c r="AQ135" s="486"/>
      <c r="AR135" s="486"/>
      <c r="AS135" s="486"/>
      <c r="AT135" s="486"/>
      <c r="AU135" s="486"/>
      <c r="AV135" s="486"/>
      <c r="AW135" s="486"/>
      <c r="AX135" s="486"/>
      <c r="AY135" s="486"/>
      <c r="AZ135" s="486"/>
      <c r="BA135" s="486"/>
      <c r="BB135" s="486"/>
      <c r="BC135" s="486"/>
      <c r="BD135" s="486"/>
      <c r="BE135" s="486"/>
      <c r="BF135" s="486"/>
      <c r="BG135" s="486"/>
      <c r="BH135" s="486"/>
      <c r="BI135" s="486"/>
      <c r="BJ135" s="486"/>
      <c r="BK135" s="486"/>
      <c r="BL135" s="486"/>
      <c r="BM135" s="486"/>
      <c r="BN135" s="486"/>
      <c r="BO135" s="486"/>
      <c r="BP135" s="486"/>
      <c r="BQ135" s="486"/>
      <c r="BR135" s="486"/>
      <c r="BS135" s="486"/>
      <c r="BT135" s="486"/>
      <c r="BU135" s="486"/>
      <c r="BV135" s="486"/>
      <c r="BW135" s="486"/>
      <c r="BX135" s="486"/>
      <c r="BY135" s="486"/>
      <c r="BZ135" s="486"/>
      <c r="CA135" s="486"/>
      <c r="CB135" s="486"/>
      <c r="CC135" s="486"/>
      <c r="CD135" s="486"/>
      <c r="CE135" s="486"/>
      <c r="CF135" s="486"/>
      <c r="CG135" s="486"/>
      <c r="CH135" s="486"/>
      <c r="CI135" s="486"/>
      <c r="CJ135" s="486"/>
      <c r="CK135" s="486"/>
      <c r="CL135" s="486"/>
      <c r="CM135" s="486"/>
      <c r="CN135" s="486"/>
      <c r="CO135" s="486"/>
      <c r="CP135" s="486"/>
      <c r="CQ135" s="486"/>
      <c r="CR135" s="486"/>
      <c r="CS135" s="486"/>
      <c r="CT135" s="486"/>
      <c r="CU135" s="486"/>
      <c r="CV135" s="486"/>
      <c r="CW135" s="486"/>
      <c r="CX135" s="486"/>
      <c r="CY135" s="486"/>
      <c r="CZ135" s="486"/>
      <c r="DA135" s="486"/>
      <c r="DB135" s="486"/>
      <c r="DC135" s="486"/>
      <c r="DD135" s="486"/>
      <c r="DE135" s="486"/>
      <c r="DF135" s="486"/>
      <c r="DG135" s="486"/>
      <c r="DH135" s="486"/>
      <c r="DI135" s="486"/>
      <c r="DJ135" s="486"/>
      <c r="DK135" s="486"/>
      <c r="DL135" s="486"/>
      <c r="DM135" s="486"/>
      <c r="DN135" s="486"/>
      <c r="DO135" s="486"/>
      <c r="DP135" s="486"/>
      <c r="DQ135" s="486"/>
      <c r="DR135" s="486"/>
      <c r="DS135" s="486"/>
      <c r="DT135" s="486"/>
      <c r="DU135" s="486"/>
      <c r="DV135" s="486"/>
      <c r="DW135" s="486"/>
      <c r="DX135" s="486"/>
      <c r="DY135" s="486"/>
      <c r="DZ135" s="486"/>
      <c r="EA135" s="486"/>
      <c r="EB135" s="486"/>
      <c r="EC135" s="486"/>
      <c r="ED135" s="486"/>
      <c r="EE135" s="486"/>
      <c r="EF135" s="486"/>
    </row>
    <row r="136" spans="3:222" s="300" customFormat="1" x14ac:dyDescent="0.25">
      <c r="C136" s="303"/>
      <c r="D136" s="304"/>
      <c r="E136" s="304"/>
      <c r="F136" s="304"/>
      <c r="G136" s="304"/>
      <c r="H136" s="304"/>
      <c r="I136" s="304"/>
      <c r="J136" s="486"/>
      <c r="K136" s="486"/>
      <c r="L136" s="486">
        <v>4500</v>
      </c>
      <c r="M136" s="486">
        <v>95</v>
      </c>
      <c r="N136" s="486"/>
      <c r="O136" s="486"/>
      <c r="P136" s="486"/>
      <c r="Q136" s="486">
        <v>40</v>
      </c>
      <c r="R136" s="486">
        <v>70</v>
      </c>
      <c r="S136" s="486"/>
      <c r="T136" s="486"/>
      <c r="U136" s="486"/>
      <c r="V136" s="486">
        <v>75</v>
      </c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  <c r="AJ136" s="486"/>
      <c r="AK136" s="486"/>
      <c r="AL136" s="486"/>
      <c r="AM136" s="486"/>
      <c r="AN136" s="486"/>
      <c r="AO136" s="486"/>
      <c r="AP136" s="486"/>
      <c r="AQ136" s="486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6"/>
      <c r="BC136" s="486"/>
      <c r="BD136" s="486"/>
      <c r="BE136" s="486"/>
      <c r="BF136" s="486"/>
      <c r="BG136" s="486"/>
      <c r="BH136" s="486"/>
      <c r="BI136" s="486"/>
      <c r="BJ136" s="486"/>
      <c r="BK136" s="486"/>
      <c r="BL136" s="486"/>
      <c r="BM136" s="486"/>
      <c r="BN136" s="486"/>
      <c r="BO136" s="486"/>
      <c r="BP136" s="486"/>
      <c r="BQ136" s="486"/>
      <c r="BR136" s="486"/>
      <c r="BS136" s="486"/>
      <c r="BT136" s="486"/>
      <c r="BU136" s="486"/>
      <c r="BV136" s="486"/>
      <c r="BW136" s="486"/>
      <c r="BX136" s="486"/>
      <c r="BY136" s="486"/>
      <c r="BZ136" s="486"/>
      <c r="CA136" s="486"/>
      <c r="CB136" s="486"/>
      <c r="CC136" s="486"/>
      <c r="CD136" s="486"/>
      <c r="CE136" s="486"/>
      <c r="CF136" s="486"/>
      <c r="CG136" s="486"/>
      <c r="CH136" s="486"/>
      <c r="CI136" s="486"/>
      <c r="CJ136" s="486"/>
      <c r="CK136" s="486"/>
      <c r="CL136" s="486"/>
      <c r="CM136" s="486"/>
      <c r="CN136" s="486"/>
      <c r="CO136" s="486"/>
      <c r="CP136" s="486"/>
      <c r="CQ136" s="486"/>
      <c r="CR136" s="486"/>
      <c r="CS136" s="486"/>
      <c r="CT136" s="486"/>
      <c r="CU136" s="486"/>
      <c r="CV136" s="486"/>
      <c r="CW136" s="486"/>
      <c r="CX136" s="486"/>
      <c r="CY136" s="486"/>
      <c r="CZ136" s="486"/>
      <c r="DA136" s="486"/>
      <c r="DB136" s="486"/>
      <c r="DC136" s="486"/>
      <c r="DD136" s="486"/>
      <c r="DE136" s="486"/>
      <c r="DF136" s="486"/>
      <c r="DG136" s="486"/>
      <c r="DH136" s="486"/>
      <c r="DI136" s="486"/>
      <c r="DJ136" s="486"/>
      <c r="DK136" s="486"/>
      <c r="DL136" s="486"/>
      <c r="DM136" s="486"/>
      <c r="DN136" s="486"/>
      <c r="DO136" s="486"/>
      <c r="DP136" s="486"/>
      <c r="DQ136" s="486"/>
      <c r="DR136" s="486"/>
      <c r="DS136" s="486"/>
      <c r="DT136" s="486"/>
      <c r="DU136" s="486"/>
      <c r="DV136" s="486"/>
      <c r="DW136" s="486"/>
      <c r="DX136" s="486"/>
      <c r="DY136" s="486"/>
      <c r="DZ136" s="486"/>
      <c r="EA136" s="486"/>
      <c r="EB136" s="486"/>
      <c r="EC136" s="486"/>
      <c r="ED136" s="486"/>
      <c r="EE136" s="486"/>
      <c r="EF136" s="486"/>
    </row>
    <row r="137" spans="3:222" s="300" customFormat="1" x14ac:dyDescent="0.25">
      <c r="C137" s="303"/>
      <c r="D137" s="304"/>
      <c r="E137" s="304"/>
      <c r="F137" s="304"/>
      <c r="G137" s="304"/>
      <c r="H137" s="304"/>
      <c r="I137" s="304"/>
      <c r="J137" s="486"/>
      <c r="K137" s="486"/>
      <c r="L137" s="486">
        <v>4600</v>
      </c>
      <c r="M137" s="486">
        <v>96</v>
      </c>
      <c r="N137" s="486"/>
      <c r="O137" s="486"/>
      <c r="P137" s="486"/>
      <c r="Q137" s="486"/>
      <c r="R137" s="486">
        <v>71</v>
      </c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486"/>
      <c r="AK137" s="486"/>
      <c r="AL137" s="486"/>
      <c r="AM137" s="486"/>
      <c r="AN137" s="486"/>
      <c r="AO137" s="486"/>
      <c r="AP137" s="486"/>
      <c r="AQ137" s="486"/>
      <c r="AR137" s="486"/>
      <c r="AS137" s="486"/>
      <c r="AT137" s="486"/>
      <c r="AU137" s="486"/>
      <c r="AV137" s="486"/>
      <c r="AW137" s="486"/>
      <c r="AX137" s="486"/>
      <c r="AY137" s="486"/>
      <c r="AZ137" s="486"/>
      <c r="BA137" s="486"/>
      <c r="BB137" s="486"/>
      <c r="BC137" s="486"/>
      <c r="BD137" s="486"/>
      <c r="BE137" s="486"/>
      <c r="BF137" s="486"/>
      <c r="BG137" s="486"/>
      <c r="BH137" s="486"/>
      <c r="BI137" s="486"/>
      <c r="BJ137" s="486"/>
      <c r="BK137" s="486"/>
      <c r="BL137" s="486"/>
      <c r="BM137" s="486"/>
      <c r="BN137" s="486"/>
      <c r="BO137" s="486"/>
      <c r="BP137" s="486"/>
      <c r="BQ137" s="486"/>
      <c r="BR137" s="486"/>
      <c r="BS137" s="486"/>
      <c r="BT137" s="486"/>
      <c r="BU137" s="486"/>
      <c r="BV137" s="486"/>
      <c r="BW137" s="486"/>
      <c r="BX137" s="486"/>
      <c r="BY137" s="486"/>
      <c r="BZ137" s="486"/>
      <c r="CA137" s="486"/>
      <c r="CB137" s="486"/>
      <c r="CC137" s="486"/>
      <c r="CD137" s="486"/>
      <c r="CE137" s="486"/>
      <c r="CF137" s="486"/>
      <c r="CG137" s="486"/>
      <c r="CH137" s="486"/>
      <c r="CI137" s="486"/>
      <c r="CJ137" s="486"/>
      <c r="CK137" s="486"/>
      <c r="CL137" s="486"/>
      <c r="CM137" s="486"/>
      <c r="CN137" s="486"/>
      <c r="CO137" s="486"/>
      <c r="CP137" s="486"/>
      <c r="CQ137" s="486"/>
      <c r="CR137" s="486"/>
      <c r="CS137" s="486"/>
      <c r="CT137" s="486"/>
      <c r="CU137" s="486"/>
      <c r="CV137" s="486"/>
      <c r="CW137" s="486"/>
      <c r="CX137" s="486"/>
      <c r="CY137" s="486"/>
      <c r="CZ137" s="486"/>
      <c r="DA137" s="486"/>
      <c r="DB137" s="486"/>
      <c r="DC137" s="486"/>
      <c r="DD137" s="486"/>
      <c r="DE137" s="486"/>
      <c r="DF137" s="486"/>
      <c r="DG137" s="486"/>
      <c r="DH137" s="486"/>
      <c r="DI137" s="486"/>
      <c r="DJ137" s="486"/>
      <c r="DK137" s="486"/>
      <c r="DL137" s="486"/>
      <c r="DM137" s="486"/>
      <c r="DN137" s="486"/>
      <c r="DO137" s="486"/>
      <c r="DP137" s="486"/>
      <c r="DQ137" s="486"/>
      <c r="DR137" s="486"/>
      <c r="DS137" s="486"/>
      <c r="DT137" s="486"/>
      <c r="DU137" s="486"/>
      <c r="DV137" s="486"/>
      <c r="DW137" s="486"/>
      <c r="DX137" s="486"/>
      <c r="DY137" s="486"/>
      <c r="DZ137" s="486"/>
      <c r="EA137" s="486"/>
      <c r="EB137" s="486"/>
      <c r="EC137" s="486"/>
      <c r="ED137" s="486"/>
      <c r="EE137" s="486"/>
      <c r="EF137" s="486"/>
    </row>
    <row r="138" spans="3:222" s="300" customFormat="1" x14ac:dyDescent="0.25">
      <c r="C138" s="303"/>
      <c r="D138" s="304"/>
      <c r="E138" s="304"/>
      <c r="F138" s="304"/>
      <c r="G138" s="304"/>
      <c r="H138" s="304"/>
      <c r="I138" s="304"/>
      <c r="J138" s="486"/>
      <c r="K138" s="486"/>
      <c r="L138" s="486">
        <v>4700</v>
      </c>
      <c r="M138" s="486">
        <v>97</v>
      </c>
      <c r="N138" s="486"/>
      <c r="O138" s="486"/>
      <c r="P138" s="486"/>
      <c r="Q138" s="486"/>
      <c r="R138" s="486">
        <v>72</v>
      </c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  <c r="BF138" s="486"/>
      <c r="BG138" s="486"/>
      <c r="BH138" s="486"/>
      <c r="BI138" s="486"/>
      <c r="BJ138" s="486"/>
      <c r="BK138" s="486"/>
      <c r="BL138" s="486"/>
      <c r="BM138" s="486"/>
      <c r="BN138" s="486"/>
      <c r="BO138" s="486"/>
      <c r="BP138" s="486"/>
      <c r="BQ138" s="486"/>
      <c r="BR138" s="486"/>
      <c r="BS138" s="486"/>
      <c r="BT138" s="486"/>
      <c r="BU138" s="486"/>
      <c r="BV138" s="486"/>
      <c r="BW138" s="486"/>
      <c r="BX138" s="486"/>
      <c r="BY138" s="486"/>
      <c r="BZ138" s="486"/>
      <c r="CA138" s="486"/>
      <c r="CB138" s="486"/>
      <c r="CC138" s="486"/>
      <c r="CD138" s="486"/>
      <c r="CE138" s="486"/>
      <c r="CF138" s="486"/>
      <c r="CG138" s="486"/>
      <c r="CH138" s="486"/>
      <c r="CI138" s="486"/>
      <c r="CJ138" s="486"/>
      <c r="CK138" s="486"/>
      <c r="CL138" s="486"/>
      <c r="CM138" s="486"/>
      <c r="CN138" s="486"/>
      <c r="CO138" s="486"/>
      <c r="CP138" s="486"/>
      <c r="CQ138" s="486"/>
      <c r="CR138" s="486"/>
      <c r="CS138" s="486"/>
      <c r="CT138" s="486"/>
      <c r="CU138" s="486"/>
      <c r="CV138" s="486"/>
      <c r="CW138" s="486"/>
      <c r="CX138" s="486"/>
      <c r="CY138" s="486"/>
      <c r="CZ138" s="486"/>
      <c r="DA138" s="486"/>
      <c r="DB138" s="486"/>
      <c r="DC138" s="486"/>
      <c r="DD138" s="486"/>
      <c r="DE138" s="486"/>
      <c r="DF138" s="486"/>
      <c r="DG138" s="486"/>
      <c r="DH138" s="486"/>
      <c r="DI138" s="486"/>
      <c r="DJ138" s="486"/>
      <c r="DK138" s="486"/>
      <c r="DL138" s="486"/>
      <c r="DM138" s="486"/>
      <c r="DN138" s="486"/>
      <c r="DO138" s="486"/>
      <c r="DP138" s="486"/>
      <c r="DQ138" s="486"/>
      <c r="DR138" s="486"/>
      <c r="DS138" s="486"/>
      <c r="DT138" s="486"/>
      <c r="DU138" s="486"/>
      <c r="DV138" s="486"/>
      <c r="DW138" s="486"/>
      <c r="DX138" s="486"/>
      <c r="DY138" s="486"/>
      <c r="DZ138" s="486"/>
      <c r="EA138" s="486"/>
      <c r="EB138" s="486"/>
      <c r="EC138" s="486"/>
      <c r="ED138" s="486"/>
      <c r="EE138" s="486"/>
      <c r="EF138" s="486"/>
    </row>
    <row r="139" spans="3:222" s="300" customFormat="1" x14ac:dyDescent="0.25">
      <c r="C139" s="303"/>
      <c r="D139" s="304"/>
      <c r="E139" s="304"/>
      <c r="F139" s="304"/>
      <c r="G139" s="304"/>
      <c r="H139" s="304"/>
      <c r="I139" s="304"/>
      <c r="J139" s="486"/>
      <c r="K139" s="486"/>
      <c r="L139" s="486">
        <v>4800</v>
      </c>
      <c r="M139" s="486">
        <v>98</v>
      </c>
      <c r="N139" s="486"/>
      <c r="O139" s="486"/>
      <c r="P139" s="486"/>
      <c r="Q139" s="486"/>
      <c r="R139" s="486">
        <v>73</v>
      </c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  <c r="BA139" s="486"/>
      <c r="BB139" s="486"/>
      <c r="BC139" s="486"/>
      <c r="BD139" s="486"/>
      <c r="BE139" s="486"/>
      <c r="BF139" s="486"/>
      <c r="BG139" s="486"/>
      <c r="BH139" s="486"/>
      <c r="BI139" s="486"/>
      <c r="BJ139" s="486"/>
      <c r="BK139" s="486"/>
      <c r="BL139" s="486"/>
      <c r="BM139" s="486"/>
      <c r="BN139" s="486"/>
      <c r="BO139" s="486"/>
      <c r="BP139" s="486"/>
      <c r="BQ139" s="486"/>
      <c r="BR139" s="486"/>
      <c r="BS139" s="486"/>
      <c r="BT139" s="486"/>
      <c r="BU139" s="486"/>
      <c r="BV139" s="486"/>
      <c r="BW139" s="486"/>
      <c r="BX139" s="486"/>
      <c r="BY139" s="486"/>
      <c r="BZ139" s="486"/>
      <c r="CA139" s="486"/>
      <c r="CB139" s="486"/>
      <c r="CC139" s="486"/>
      <c r="CD139" s="486"/>
      <c r="CE139" s="486"/>
      <c r="CF139" s="486"/>
      <c r="CG139" s="486"/>
      <c r="CH139" s="486"/>
      <c r="CI139" s="486"/>
      <c r="CJ139" s="486"/>
      <c r="CK139" s="486"/>
      <c r="CL139" s="486"/>
      <c r="CM139" s="486"/>
      <c r="CN139" s="486"/>
      <c r="CO139" s="486"/>
      <c r="CP139" s="486"/>
      <c r="CQ139" s="486"/>
      <c r="CR139" s="486"/>
      <c r="CS139" s="486"/>
      <c r="CT139" s="486"/>
      <c r="CU139" s="486"/>
      <c r="CV139" s="486"/>
      <c r="CW139" s="486"/>
      <c r="CX139" s="486"/>
      <c r="CY139" s="486"/>
      <c r="CZ139" s="486"/>
      <c r="DA139" s="486"/>
      <c r="DB139" s="486"/>
      <c r="DC139" s="486"/>
      <c r="DD139" s="486"/>
      <c r="DE139" s="486"/>
      <c r="DF139" s="486"/>
      <c r="DG139" s="486"/>
      <c r="DH139" s="486"/>
      <c r="DI139" s="486"/>
      <c r="DJ139" s="486"/>
      <c r="DK139" s="486"/>
      <c r="DL139" s="486"/>
      <c r="DM139" s="486"/>
      <c r="DN139" s="486"/>
      <c r="DO139" s="486"/>
      <c r="DP139" s="486"/>
      <c r="DQ139" s="486"/>
      <c r="DR139" s="486"/>
      <c r="DS139" s="486"/>
      <c r="DT139" s="486"/>
      <c r="DU139" s="486"/>
      <c r="DV139" s="486"/>
      <c r="DW139" s="486"/>
      <c r="DX139" s="486"/>
      <c r="DY139" s="486"/>
      <c r="DZ139" s="486"/>
      <c r="EA139" s="486"/>
      <c r="EB139" s="486"/>
      <c r="EC139" s="486"/>
      <c r="ED139" s="486"/>
      <c r="EE139" s="486"/>
      <c r="EF139" s="486"/>
    </row>
    <row r="140" spans="3:222" s="300" customFormat="1" x14ac:dyDescent="0.25">
      <c r="C140" s="303"/>
      <c r="D140" s="304"/>
      <c r="E140" s="304"/>
      <c r="F140" s="304"/>
      <c r="G140" s="304"/>
      <c r="H140" s="304"/>
      <c r="I140" s="304"/>
      <c r="J140" s="486"/>
      <c r="K140" s="486"/>
      <c r="L140" s="486">
        <v>4900</v>
      </c>
      <c r="M140" s="486">
        <v>99</v>
      </c>
      <c r="N140" s="486"/>
      <c r="O140" s="486"/>
      <c r="P140" s="486"/>
      <c r="Q140" s="486"/>
      <c r="R140" s="486">
        <v>74</v>
      </c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6"/>
      <c r="BC140" s="486"/>
      <c r="BD140" s="486"/>
      <c r="BE140" s="486"/>
      <c r="BF140" s="486"/>
      <c r="BG140" s="486"/>
      <c r="BH140" s="486"/>
      <c r="BI140" s="486"/>
      <c r="BJ140" s="486"/>
      <c r="BK140" s="486"/>
      <c r="BL140" s="486"/>
      <c r="BM140" s="486"/>
      <c r="BN140" s="486"/>
      <c r="BO140" s="486"/>
      <c r="BP140" s="486"/>
      <c r="BQ140" s="486"/>
      <c r="BR140" s="486"/>
      <c r="BS140" s="486"/>
      <c r="BT140" s="486"/>
      <c r="BU140" s="486"/>
      <c r="BV140" s="486"/>
      <c r="BW140" s="486"/>
      <c r="BX140" s="486"/>
      <c r="BY140" s="486"/>
      <c r="BZ140" s="486"/>
      <c r="CA140" s="486"/>
      <c r="CB140" s="486"/>
      <c r="CC140" s="486"/>
      <c r="CD140" s="486"/>
      <c r="CE140" s="486"/>
      <c r="CF140" s="486"/>
      <c r="CG140" s="486"/>
      <c r="CH140" s="486"/>
      <c r="CI140" s="486"/>
      <c r="CJ140" s="486"/>
      <c r="CK140" s="486"/>
      <c r="CL140" s="486"/>
      <c r="CM140" s="486"/>
      <c r="CN140" s="486"/>
      <c r="CO140" s="486"/>
      <c r="CP140" s="486"/>
      <c r="CQ140" s="486"/>
      <c r="CR140" s="486"/>
      <c r="CS140" s="486"/>
      <c r="CT140" s="486"/>
      <c r="CU140" s="486"/>
      <c r="CV140" s="486"/>
      <c r="CW140" s="486"/>
      <c r="CX140" s="486"/>
      <c r="CY140" s="486"/>
      <c r="CZ140" s="486"/>
      <c r="DA140" s="486"/>
      <c r="DB140" s="486"/>
      <c r="DC140" s="486"/>
      <c r="DD140" s="486"/>
      <c r="DE140" s="486"/>
      <c r="DF140" s="486"/>
      <c r="DG140" s="486"/>
      <c r="DH140" s="486"/>
      <c r="DI140" s="486"/>
      <c r="DJ140" s="486"/>
      <c r="DK140" s="486"/>
      <c r="DL140" s="486"/>
      <c r="DM140" s="486"/>
      <c r="DN140" s="486"/>
      <c r="DO140" s="486"/>
      <c r="DP140" s="486"/>
      <c r="DQ140" s="486"/>
      <c r="DR140" s="486"/>
      <c r="DS140" s="486"/>
      <c r="DT140" s="486"/>
      <c r="DU140" s="486"/>
      <c r="DV140" s="486"/>
      <c r="DW140" s="486"/>
      <c r="DX140" s="486"/>
      <c r="DY140" s="486"/>
      <c r="DZ140" s="486"/>
      <c r="EA140" s="486"/>
      <c r="EB140" s="486"/>
      <c r="EC140" s="486"/>
      <c r="ED140" s="486"/>
      <c r="EE140" s="486"/>
      <c r="EF140" s="486"/>
    </row>
    <row r="141" spans="3:222" s="300" customFormat="1" x14ac:dyDescent="0.25">
      <c r="C141" s="303"/>
      <c r="D141" s="304"/>
      <c r="E141" s="304"/>
      <c r="F141" s="304"/>
      <c r="G141" s="304"/>
      <c r="H141" s="304"/>
      <c r="I141" s="304"/>
      <c r="J141" s="486"/>
      <c r="K141" s="486"/>
      <c r="L141" s="486">
        <v>5000</v>
      </c>
      <c r="M141" s="486">
        <v>100</v>
      </c>
      <c r="N141" s="486"/>
      <c r="O141" s="486"/>
      <c r="P141" s="486"/>
      <c r="Q141" s="486"/>
      <c r="R141" s="486">
        <v>75</v>
      </c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  <c r="BF141" s="486"/>
      <c r="BG141" s="486"/>
      <c r="BH141" s="486"/>
      <c r="BI141" s="486"/>
      <c r="BJ141" s="486"/>
      <c r="BK141" s="486"/>
      <c r="BL141" s="486"/>
      <c r="BM141" s="486"/>
      <c r="BN141" s="486"/>
      <c r="BO141" s="486"/>
      <c r="BP141" s="486"/>
      <c r="BQ141" s="486"/>
      <c r="BR141" s="486"/>
      <c r="BS141" s="486"/>
      <c r="BT141" s="486"/>
      <c r="BU141" s="486"/>
      <c r="BV141" s="486"/>
      <c r="BW141" s="486"/>
      <c r="BX141" s="486"/>
      <c r="BY141" s="486"/>
      <c r="BZ141" s="486"/>
      <c r="CA141" s="486"/>
      <c r="CB141" s="486"/>
      <c r="CC141" s="486"/>
      <c r="CD141" s="486"/>
      <c r="CE141" s="486"/>
      <c r="CF141" s="486"/>
      <c r="CG141" s="486"/>
      <c r="CH141" s="486"/>
      <c r="CI141" s="486"/>
      <c r="CJ141" s="486"/>
      <c r="CK141" s="486"/>
      <c r="CL141" s="486"/>
      <c r="CM141" s="486"/>
      <c r="CN141" s="486"/>
      <c r="CO141" s="486"/>
      <c r="CP141" s="486"/>
      <c r="CQ141" s="486"/>
      <c r="CR141" s="486"/>
      <c r="CS141" s="486"/>
      <c r="CT141" s="486"/>
      <c r="CU141" s="486"/>
      <c r="CV141" s="486"/>
      <c r="CW141" s="486"/>
      <c r="CX141" s="486"/>
      <c r="CY141" s="486"/>
      <c r="CZ141" s="486"/>
      <c r="DA141" s="486"/>
      <c r="DB141" s="486"/>
      <c r="DC141" s="486"/>
      <c r="DD141" s="486"/>
      <c r="DE141" s="486"/>
      <c r="DF141" s="486"/>
      <c r="DG141" s="486"/>
      <c r="DH141" s="486"/>
      <c r="DI141" s="486"/>
      <c r="DJ141" s="486"/>
      <c r="DK141" s="486"/>
      <c r="DL141" s="486"/>
      <c r="DM141" s="486"/>
      <c r="DN141" s="486"/>
      <c r="DO141" s="486"/>
      <c r="DP141" s="486"/>
      <c r="DQ141" s="486"/>
      <c r="DR141" s="486"/>
      <c r="DS141" s="486"/>
      <c r="DT141" s="486"/>
      <c r="DU141" s="486"/>
      <c r="DV141" s="486"/>
      <c r="DW141" s="486"/>
      <c r="DX141" s="486"/>
      <c r="DY141" s="486"/>
      <c r="DZ141" s="486"/>
      <c r="EA141" s="486"/>
      <c r="EB141" s="486"/>
      <c r="EC141" s="486"/>
      <c r="ED141" s="486"/>
      <c r="EE141" s="486"/>
      <c r="EF141" s="486"/>
    </row>
    <row r="142" spans="3:222" s="300" customFormat="1" x14ac:dyDescent="0.25">
      <c r="C142" s="303"/>
      <c r="D142" s="304"/>
      <c r="E142" s="304"/>
      <c r="F142" s="304"/>
      <c r="G142" s="304"/>
      <c r="H142" s="304"/>
      <c r="I142" s="304"/>
      <c r="J142" s="486"/>
      <c r="K142" s="486"/>
      <c r="L142" s="486">
        <v>5100</v>
      </c>
      <c r="M142" s="486"/>
      <c r="N142" s="486"/>
      <c r="O142" s="486"/>
      <c r="P142" s="486"/>
      <c r="Q142" s="486"/>
      <c r="R142" s="486">
        <v>76</v>
      </c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486"/>
      <c r="AP142" s="486"/>
      <c r="AQ142" s="486"/>
      <c r="AR142" s="486"/>
      <c r="AS142" s="486"/>
      <c r="AT142" s="486"/>
      <c r="AU142" s="486"/>
      <c r="AV142" s="486"/>
      <c r="AW142" s="486"/>
      <c r="AX142" s="486"/>
      <c r="AY142" s="486"/>
      <c r="AZ142" s="486"/>
      <c r="BA142" s="486"/>
      <c r="BB142" s="486"/>
      <c r="BC142" s="486"/>
      <c r="BD142" s="486"/>
      <c r="BE142" s="486"/>
      <c r="BF142" s="486"/>
      <c r="BG142" s="486"/>
      <c r="BH142" s="486"/>
      <c r="BI142" s="486"/>
      <c r="BJ142" s="486"/>
      <c r="BK142" s="486"/>
      <c r="BL142" s="486"/>
      <c r="BM142" s="486"/>
      <c r="BN142" s="486"/>
      <c r="BO142" s="486"/>
      <c r="BP142" s="486"/>
      <c r="BQ142" s="486"/>
      <c r="BR142" s="486"/>
      <c r="BS142" s="486"/>
      <c r="BT142" s="486"/>
      <c r="BU142" s="486"/>
      <c r="BV142" s="486"/>
      <c r="BW142" s="486"/>
      <c r="BX142" s="486"/>
      <c r="BY142" s="486"/>
      <c r="BZ142" s="486"/>
      <c r="CA142" s="486"/>
      <c r="CB142" s="486"/>
      <c r="CC142" s="486"/>
      <c r="CD142" s="486"/>
      <c r="CE142" s="486"/>
      <c r="CF142" s="486"/>
      <c r="CG142" s="486"/>
      <c r="CH142" s="486"/>
      <c r="CI142" s="486"/>
      <c r="CJ142" s="486"/>
      <c r="CK142" s="486"/>
      <c r="CL142" s="486"/>
      <c r="CM142" s="486"/>
      <c r="CN142" s="486"/>
      <c r="CO142" s="486"/>
      <c r="CP142" s="486"/>
      <c r="CQ142" s="486"/>
      <c r="CR142" s="486"/>
      <c r="CS142" s="486"/>
      <c r="CT142" s="486"/>
      <c r="CU142" s="486"/>
      <c r="CV142" s="486"/>
      <c r="CW142" s="486"/>
      <c r="CX142" s="486"/>
      <c r="CY142" s="486"/>
      <c r="CZ142" s="486"/>
      <c r="DA142" s="486"/>
      <c r="DB142" s="486"/>
      <c r="DC142" s="486"/>
      <c r="DD142" s="486"/>
      <c r="DE142" s="486"/>
      <c r="DF142" s="486"/>
      <c r="DG142" s="486"/>
      <c r="DH142" s="486"/>
      <c r="DI142" s="486"/>
      <c r="DJ142" s="486"/>
      <c r="DK142" s="486"/>
      <c r="DL142" s="486"/>
      <c r="DM142" s="486"/>
      <c r="DN142" s="486"/>
      <c r="DO142" s="486"/>
      <c r="DP142" s="486"/>
      <c r="DQ142" s="486"/>
      <c r="DR142" s="486"/>
      <c r="DS142" s="486"/>
      <c r="DT142" s="486"/>
      <c r="DU142" s="486"/>
      <c r="DV142" s="486"/>
      <c r="DW142" s="486"/>
      <c r="DX142" s="486"/>
      <c r="DY142" s="486"/>
      <c r="DZ142" s="486"/>
      <c r="EA142" s="486"/>
      <c r="EB142" s="486"/>
      <c r="EC142" s="486"/>
      <c r="ED142" s="486"/>
      <c r="EE142" s="486"/>
      <c r="EF142" s="486"/>
    </row>
    <row r="143" spans="3:222" s="300" customFormat="1" x14ac:dyDescent="0.25">
      <c r="C143" s="303"/>
      <c r="D143" s="304"/>
      <c r="E143" s="304"/>
      <c r="F143" s="304"/>
      <c r="G143" s="304"/>
      <c r="H143" s="304"/>
      <c r="I143" s="304"/>
      <c r="J143" s="486"/>
      <c r="K143" s="486"/>
      <c r="L143" s="486">
        <v>5200</v>
      </c>
      <c r="M143" s="486"/>
      <c r="N143" s="486"/>
      <c r="O143" s="486"/>
      <c r="P143" s="486"/>
      <c r="Q143" s="486"/>
      <c r="R143" s="486">
        <v>77</v>
      </c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486"/>
      <c r="AP143" s="486"/>
      <c r="AQ143" s="486"/>
      <c r="AR143" s="486"/>
      <c r="AS143" s="486"/>
      <c r="AT143" s="486"/>
      <c r="AU143" s="486"/>
      <c r="AV143" s="486"/>
      <c r="AW143" s="486"/>
      <c r="AX143" s="486"/>
      <c r="AY143" s="486"/>
      <c r="AZ143" s="486"/>
      <c r="BA143" s="486"/>
      <c r="BB143" s="486"/>
      <c r="BC143" s="486"/>
      <c r="BD143" s="486"/>
      <c r="BE143" s="486"/>
      <c r="BF143" s="486"/>
      <c r="BG143" s="486"/>
      <c r="BH143" s="486"/>
      <c r="BI143" s="486"/>
      <c r="BJ143" s="486"/>
      <c r="BK143" s="486"/>
      <c r="BL143" s="486"/>
      <c r="BM143" s="486"/>
      <c r="BN143" s="486"/>
      <c r="BO143" s="486"/>
      <c r="BP143" s="486"/>
      <c r="BQ143" s="486"/>
      <c r="BR143" s="486"/>
      <c r="BS143" s="486"/>
      <c r="BT143" s="486"/>
      <c r="BU143" s="486"/>
      <c r="BV143" s="486"/>
      <c r="BW143" s="486"/>
      <c r="BX143" s="486"/>
      <c r="BY143" s="486"/>
      <c r="BZ143" s="486"/>
      <c r="CA143" s="486"/>
      <c r="CB143" s="486"/>
      <c r="CC143" s="486"/>
      <c r="CD143" s="486"/>
      <c r="CE143" s="486"/>
      <c r="CF143" s="486"/>
      <c r="CG143" s="486"/>
      <c r="CH143" s="486"/>
      <c r="CI143" s="486"/>
      <c r="CJ143" s="486"/>
      <c r="CK143" s="486"/>
      <c r="CL143" s="486"/>
      <c r="CM143" s="486"/>
      <c r="CN143" s="486"/>
      <c r="CO143" s="486"/>
      <c r="CP143" s="486"/>
      <c r="CQ143" s="486"/>
      <c r="CR143" s="486"/>
      <c r="CS143" s="486"/>
      <c r="CT143" s="486"/>
      <c r="CU143" s="486"/>
      <c r="CV143" s="486"/>
      <c r="CW143" s="486"/>
      <c r="CX143" s="486"/>
      <c r="CY143" s="486"/>
      <c r="CZ143" s="486"/>
      <c r="DA143" s="486"/>
      <c r="DB143" s="486"/>
      <c r="DC143" s="486"/>
      <c r="DD143" s="486"/>
      <c r="DE143" s="486"/>
      <c r="DF143" s="486"/>
      <c r="DG143" s="486"/>
      <c r="DH143" s="486"/>
      <c r="DI143" s="486"/>
      <c r="DJ143" s="486"/>
      <c r="DK143" s="486"/>
      <c r="DL143" s="486"/>
      <c r="DM143" s="486"/>
      <c r="DN143" s="486"/>
      <c r="DO143" s="486"/>
      <c r="DP143" s="486"/>
      <c r="DQ143" s="486"/>
      <c r="DR143" s="486"/>
      <c r="DS143" s="486"/>
      <c r="DT143" s="486"/>
      <c r="DU143" s="486"/>
      <c r="DV143" s="486"/>
      <c r="DW143" s="486"/>
      <c r="DX143" s="486"/>
      <c r="DY143" s="486"/>
      <c r="DZ143" s="486"/>
      <c r="EA143" s="486"/>
      <c r="EB143" s="486"/>
      <c r="EC143" s="486"/>
      <c r="ED143" s="486"/>
      <c r="EE143" s="486"/>
      <c r="EF143" s="486"/>
    </row>
    <row r="144" spans="3:222" s="300" customFormat="1" x14ac:dyDescent="0.25">
      <c r="C144" s="303"/>
      <c r="D144" s="304"/>
      <c r="E144" s="304"/>
      <c r="F144" s="304"/>
      <c r="G144" s="304"/>
      <c r="H144" s="304"/>
      <c r="I144" s="304"/>
      <c r="J144" s="486"/>
      <c r="K144" s="486"/>
      <c r="L144" s="486">
        <v>5300</v>
      </c>
      <c r="M144" s="486"/>
      <c r="N144" s="486"/>
      <c r="O144" s="486"/>
      <c r="P144" s="486"/>
      <c r="Q144" s="486"/>
      <c r="R144" s="486">
        <v>78</v>
      </c>
      <c r="S144" s="486"/>
      <c r="T144" s="486"/>
      <c r="U144" s="486"/>
      <c r="V144" s="486"/>
      <c r="W144" s="486"/>
      <c r="X144" s="486"/>
      <c r="Y144" s="486"/>
      <c r="Z144" s="486"/>
      <c r="AA144" s="486"/>
      <c r="AB144" s="486"/>
      <c r="AC144" s="486"/>
      <c r="AD144" s="486"/>
      <c r="AE144" s="486"/>
      <c r="AF144" s="486"/>
      <c r="AG144" s="486"/>
      <c r="AH144" s="486"/>
      <c r="AI144" s="486"/>
      <c r="AJ144" s="486"/>
      <c r="AK144" s="486"/>
      <c r="AL144" s="486"/>
      <c r="AM144" s="486"/>
      <c r="AN144" s="486"/>
      <c r="AO144" s="486"/>
      <c r="AP144" s="486"/>
      <c r="AQ144" s="486"/>
      <c r="AR144" s="486"/>
      <c r="AS144" s="486"/>
      <c r="AT144" s="486"/>
      <c r="AU144" s="486"/>
      <c r="AV144" s="486"/>
      <c r="AW144" s="486"/>
      <c r="AX144" s="486"/>
      <c r="AY144" s="486"/>
      <c r="AZ144" s="486"/>
      <c r="BA144" s="486"/>
      <c r="BB144" s="486"/>
      <c r="BC144" s="486"/>
      <c r="BD144" s="486"/>
      <c r="BE144" s="486"/>
      <c r="BF144" s="486"/>
      <c r="BG144" s="486"/>
      <c r="BH144" s="486"/>
      <c r="BI144" s="486"/>
      <c r="BJ144" s="486"/>
      <c r="BK144" s="486"/>
      <c r="BL144" s="486"/>
      <c r="BM144" s="486"/>
      <c r="BN144" s="486"/>
      <c r="BO144" s="486"/>
      <c r="BP144" s="486"/>
      <c r="BQ144" s="486"/>
      <c r="BR144" s="486"/>
      <c r="BS144" s="486"/>
      <c r="BT144" s="486"/>
      <c r="BU144" s="486"/>
      <c r="BV144" s="486"/>
      <c r="BW144" s="486"/>
      <c r="BX144" s="486"/>
      <c r="BY144" s="486"/>
      <c r="BZ144" s="486"/>
      <c r="CA144" s="486"/>
      <c r="CB144" s="486"/>
      <c r="CC144" s="486"/>
      <c r="CD144" s="486"/>
      <c r="CE144" s="486"/>
      <c r="CF144" s="486"/>
      <c r="CG144" s="486"/>
      <c r="CH144" s="486"/>
      <c r="CI144" s="486"/>
      <c r="CJ144" s="486"/>
      <c r="CK144" s="486"/>
      <c r="CL144" s="486"/>
      <c r="CM144" s="486"/>
      <c r="CN144" s="486"/>
      <c r="CO144" s="486"/>
      <c r="CP144" s="486"/>
      <c r="CQ144" s="486"/>
      <c r="CR144" s="486"/>
      <c r="CS144" s="486"/>
      <c r="CT144" s="486"/>
      <c r="CU144" s="486"/>
      <c r="CV144" s="486"/>
      <c r="CW144" s="486"/>
      <c r="CX144" s="486"/>
      <c r="CY144" s="486"/>
      <c r="CZ144" s="486"/>
      <c r="DA144" s="486"/>
      <c r="DB144" s="486"/>
      <c r="DC144" s="486"/>
      <c r="DD144" s="486"/>
      <c r="DE144" s="486"/>
      <c r="DF144" s="486"/>
      <c r="DG144" s="486"/>
      <c r="DH144" s="486"/>
      <c r="DI144" s="486"/>
      <c r="DJ144" s="486"/>
      <c r="DK144" s="486"/>
      <c r="DL144" s="486"/>
      <c r="DM144" s="486"/>
      <c r="DN144" s="486"/>
      <c r="DO144" s="486"/>
      <c r="DP144" s="486"/>
      <c r="DQ144" s="486"/>
      <c r="DR144" s="486"/>
      <c r="DS144" s="486"/>
      <c r="DT144" s="486"/>
      <c r="DU144" s="486"/>
      <c r="DV144" s="486"/>
      <c r="DW144" s="486"/>
      <c r="DX144" s="486"/>
      <c r="DY144" s="486"/>
      <c r="DZ144" s="486"/>
      <c r="EA144" s="486"/>
      <c r="EB144" s="486"/>
      <c r="EC144" s="486"/>
      <c r="ED144" s="486"/>
      <c r="EE144" s="486"/>
      <c r="EF144" s="486"/>
    </row>
    <row r="145" spans="3:136" s="300" customFormat="1" x14ac:dyDescent="0.25">
      <c r="C145" s="303"/>
      <c r="D145" s="304"/>
      <c r="E145" s="304"/>
      <c r="F145" s="304"/>
      <c r="G145" s="304"/>
      <c r="H145" s="304"/>
      <c r="I145" s="304"/>
      <c r="J145" s="486"/>
      <c r="K145" s="486"/>
      <c r="L145" s="486">
        <v>5400</v>
      </c>
      <c r="M145" s="486"/>
      <c r="N145" s="486"/>
      <c r="O145" s="486"/>
      <c r="P145" s="486"/>
      <c r="Q145" s="486"/>
      <c r="R145" s="486">
        <v>79</v>
      </c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486"/>
      <c r="AP145" s="486"/>
      <c r="AQ145" s="486"/>
      <c r="AR145" s="486"/>
      <c r="AS145" s="486"/>
      <c r="AT145" s="486"/>
      <c r="AU145" s="486"/>
      <c r="AV145" s="486"/>
      <c r="AW145" s="486"/>
      <c r="AX145" s="486"/>
      <c r="AY145" s="486"/>
      <c r="AZ145" s="486"/>
      <c r="BA145" s="486"/>
      <c r="BB145" s="486"/>
      <c r="BC145" s="486"/>
      <c r="BD145" s="486"/>
      <c r="BE145" s="486"/>
      <c r="BF145" s="486"/>
      <c r="BG145" s="486"/>
      <c r="BH145" s="486"/>
      <c r="BI145" s="486"/>
      <c r="BJ145" s="486"/>
      <c r="BK145" s="486"/>
      <c r="BL145" s="486"/>
      <c r="BM145" s="486"/>
      <c r="BN145" s="486"/>
      <c r="BO145" s="486"/>
      <c r="BP145" s="486"/>
      <c r="BQ145" s="486"/>
      <c r="BR145" s="486"/>
      <c r="BS145" s="486"/>
      <c r="BT145" s="486"/>
      <c r="BU145" s="486"/>
      <c r="BV145" s="486"/>
      <c r="BW145" s="486"/>
      <c r="BX145" s="486"/>
      <c r="BY145" s="486"/>
      <c r="BZ145" s="486"/>
      <c r="CA145" s="486"/>
      <c r="CB145" s="486"/>
      <c r="CC145" s="486"/>
      <c r="CD145" s="486"/>
      <c r="CE145" s="486"/>
      <c r="CF145" s="486"/>
      <c r="CG145" s="486"/>
      <c r="CH145" s="486"/>
      <c r="CI145" s="486"/>
      <c r="CJ145" s="486"/>
      <c r="CK145" s="486"/>
      <c r="CL145" s="486"/>
      <c r="CM145" s="486"/>
      <c r="CN145" s="486"/>
      <c r="CO145" s="486"/>
      <c r="CP145" s="486"/>
      <c r="CQ145" s="486"/>
      <c r="CR145" s="486"/>
      <c r="CS145" s="486"/>
      <c r="CT145" s="486"/>
      <c r="CU145" s="486"/>
      <c r="CV145" s="486"/>
      <c r="CW145" s="486"/>
      <c r="CX145" s="486"/>
      <c r="CY145" s="486"/>
      <c r="CZ145" s="486"/>
      <c r="DA145" s="486"/>
      <c r="DB145" s="486"/>
      <c r="DC145" s="486"/>
      <c r="DD145" s="486"/>
      <c r="DE145" s="486"/>
      <c r="DF145" s="486"/>
      <c r="DG145" s="486"/>
      <c r="DH145" s="486"/>
      <c r="DI145" s="486"/>
      <c r="DJ145" s="486"/>
      <c r="DK145" s="486"/>
      <c r="DL145" s="486"/>
      <c r="DM145" s="486"/>
      <c r="DN145" s="486"/>
      <c r="DO145" s="486"/>
      <c r="DP145" s="486"/>
      <c r="DQ145" s="486"/>
      <c r="DR145" s="486"/>
      <c r="DS145" s="486"/>
      <c r="DT145" s="486"/>
      <c r="DU145" s="486"/>
      <c r="DV145" s="486"/>
      <c r="DW145" s="486"/>
      <c r="DX145" s="486"/>
      <c r="DY145" s="486"/>
      <c r="DZ145" s="486"/>
      <c r="EA145" s="486"/>
      <c r="EB145" s="486"/>
      <c r="EC145" s="486"/>
      <c r="ED145" s="486"/>
      <c r="EE145" s="486"/>
      <c r="EF145" s="486"/>
    </row>
    <row r="146" spans="3:136" s="300" customFormat="1" x14ac:dyDescent="0.25">
      <c r="C146" s="303"/>
      <c r="D146" s="304"/>
      <c r="E146" s="304"/>
      <c r="F146" s="304"/>
      <c r="G146" s="304"/>
      <c r="H146" s="304"/>
      <c r="I146" s="304"/>
      <c r="J146" s="486"/>
      <c r="K146" s="486"/>
      <c r="L146" s="486">
        <v>5500</v>
      </c>
      <c r="M146" s="486"/>
      <c r="N146" s="486"/>
      <c r="O146" s="486"/>
      <c r="P146" s="486"/>
      <c r="Q146" s="486"/>
      <c r="R146" s="486">
        <v>80</v>
      </c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6"/>
      <c r="AO146" s="486"/>
      <c r="AP146" s="486"/>
      <c r="AQ146" s="486"/>
      <c r="AR146" s="486"/>
      <c r="AS146" s="486"/>
      <c r="AT146" s="486"/>
      <c r="AU146" s="486"/>
      <c r="AV146" s="486"/>
      <c r="AW146" s="486"/>
      <c r="AX146" s="486"/>
      <c r="AY146" s="486"/>
      <c r="AZ146" s="486"/>
      <c r="BA146" s="486"/>
      <c r="BB146" s="486"/>
      <c r="BC146" s="486"/>
      <c r="BD146" s="486"/>
      <c r="BE146" s="486"/>
      <c r="BF146" s="486"/>
      <c r="BG146" s="486"/>
      <c r="BH146" s="486"/>
      <c r="BI146" s="486"/>
      <c r="BJ146" s="486"/>
      <c r="BK146" s="486"/>
      <c r="BL146" s="486"/>
      <c r="BM146" s="486"/>
      <c r="BN146" s="486"/>
      <c r="BO146" s="486"/>
      <c r="BP146" s="486"/>
      <c r="BQ146" s="486"/>
      <c r="BR146" s="486"/>
      <c r="BS146" s="486"/>
      <c r="BT146" s="486"/>
      <c r="BU146" s="486"/>
      <c r="BV146" s="486"/>
      <c r="BW146" s="486"/>
      <c r="BX146" s="486"/>
      <c r="BY146" s="486"/>
      <c r="BZ146" s="486"/>
      <c r="CA146" s="486"/>
      <c r="CB146" s="486"/>
      <c r="CC146" s="486"/>
      <c r="CD146" s="486"/>
      <c r="CE146" s="486"/>
      <c r="CF146" s="486"/>
      <c r="CG146" s="486"/>
      <c r="CH146" s="486"/>
      <c r="CI146" s="486"/>
      <c r="CJ146" s="486"/>
      <c r="CK146" s="486"/>
      <c r="CL146" s="486"/>
      <c r="CM146" s="486"/>
      <c r="CN146" s="486"/>
      <c r="CO146" s="486"/>
      <c r="CP146" s="486"/>
      <c r="CQ146" s="486"/>
      <c r="CR146" s="486"/>
      <c r="CS146" s="486"/>
      <c r="CT146" s="486"/>
      <c r="CU146" s="486"/>
      <c r="CV146" s="486"/>
      <c r="CW146" s="486"/>
      <c r="CX146" s="486"/>
      <c r="CY146" s="486"/>
      <c r="CZ146" s="486"/>
      <c r="DA146" s="486"/>
      <c r="DB146" s="486"/>
      <c r="DC146" s="486"/>
      <c r="DD146" s="486"/>
      <c r="DE146" s="486"/>
      <c r="DF146" s="486"/>
      <c r="DG146" s="486"/>
      <c r="DH146" s="486"/>
      <c r="DI146" s="486"/>
      <c r="DJ146" s="486"/>
      <c r="DK146" s="486"/>
      <c r="DL146" s="486"/>
      <c r="DM146" s="486"/>
      <c r="DN146" s="486"/>
      <c r="DO146" s="486"/>
      <c r="DP146" s="486"/>
      <c r="DQ146" s="486"/>
      <c r="DR146" s="486"/>
      <c r="DS146" s="486"/>
      <c r="DT146" s="486"/>
      <c r="DU146" s="486"/>
      <c r="DV146" s="486"/>
      <c r="DW146" s="486"/>
      <c r="DX146" s="486"/>
      <c r="DY146" s="486"/>
      <c r="DZ146" s="486"/>
      <c r="EA146" s="486"/>
      <c r="EB146" s="486"/>
      <c r="EC146" s="486"/>
      <c r="ED146" s="486"/>
      <c r="EE146" s="486"/>
      <c r="EF146" s="486"/>
    </row>
    <row r="147" spans="3:136" s="300" customFormat="1" x14ac:dyDescent="0.25">
      <c r="C147" s="303"/>
      <c r="D147" s="304"/>
      <c r="E147" s="304"/>
      <c r="F147" s="304"/>
      <c r="G147" s="304"/>
      <c r="H147" s="304"/>
      <c r="I147" s="304"/>
      <c r="J147" s="486"/>
      <c r="K147" s="486"/>
      <c r="L147" s="486">
        <v>5600</v>
      </c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86"/>
      <c r="AE147" s="486"/>
      <c r="AF147" s="486"/>
      <c r="AG147" s="486"/>
      <c r="AH147" s="486"/>
      <c r="AI147" s="486"/>
      <c r="AJ147" s="486"/>
      <c r="AK147" s="486"/>
      <c r="AL147" s="486"/>
      <c r="AM147" s="486"/>
      <c r="AN147" s="486"/>
      <c r="AO147" s="486"/>
      <c r="AP147" s="486"/>
      <c r="AQ147" s="486"/>
      <c r="AR147" s="486"/>
      <c r="AS147" s="486"/>
      <c r="AT147" s="486"/>
      <c r="AU147" s="486"/>
      <c r="AV147" s="486"/>
      <c r="AW147" s="486"/>
      <c r="AX147" s="486"/>
      <c r="AY147" s="486"/>
      <c r="AZ147" s="486"/>
      <c r="BA147" s="486"/>
      <c r="BB147" s="486"/>
      <c r="BC147" s="486"/>
      <c r="BD147" s="486"/>
      <c r="BE147" s="486"/>
      <c r="BF147" s="486"/>
      <c r="BG147" s="486"/>
      <c r="BH147" s="486"/>
      <c r="BI147" s="486"/>
      <c r="BJ147" s="486"/>
      <c r="BK147" s="486"/>
      <c r="BL147" s="486"/>
      <c r="BM147" s="486"/>
      <c r="BN147" s="486"/>
      <c r="BO147" s="486"/>
      <c r="BP147" s="486"/>
      <c r="BQ147" s="486"/>
      <c r="BR147" s="486"/>
      <c r="BS147" s="486"/>
      <c r="BT147" s="486"/>
      <c r="BU147" s="486"/>
      <c r="BV147" s="486"/>
      <c r="BW147" s="486"/>
      <c r="BX147" s="486"/>
      <c r="BY147" s="486"/>
      <c r="BZ147" s="486"/>
      <c r="CA147" s="486"/>
      <c r="CB147" s="486"/>
      <c r="CC147" s="486"/>
      <c r="CD147" s="486"/>
      <c r="CE147" s="486"/>
      <c r="CF147" s="486"/>
      <c r="CG147" s="486"/>
      <c r="CH147" s="486"/>
      <c r="CI147" s="486"/>
      <c r="CJ147" s="486"/>
      <c r="CK147" s="486"/>
      <c r="CL147" s="486"/>
      <c r="CM147" s="486"/>
      <c r="CN147" s="486"/>
      <c r="CO147" s="486"/>
      <c r="CP147" s="486"/>
      <c r="CQ147" s="486"/>
      <c r="CR147" s="486"/>
      <c r="CS147" s="486"/>
      <c r="CT147" s="486"/>
      <c r="CU147" s="486"/>
      <c r="CV147" s="486"/>
      <c r="CW147" s="486"/>
      <c r="CX147" s="486"/>
      <c r="CY147" s="486"/>
      <c r="CZ147" s="486"/>
      <c r="DA147" s="486"/>
      <c r="DB147" s="486"/>
      <c r="DC147" s="486"/>
      <c r="DD147" s="486"/>
      <c r="DE147" s="486"/>
      <c r="DF147" s="486"/>
      <c r="DG147" s="486"/>
      <c r="DH147" s="486"/>
      <c r="DI147" s="486"/>
      <c r="DJ147" s="486"/>
      <c r="DK147" s="486"/>
      <c r="DL147" s="486"/>
      <c r="DM147" s="486"/>
      <c r="DN147" s="486"/>
      <c r="DO147" s="486"/>
      <c r="DP147" s="486"/>
      <c r="DQ147" s="486"/>
      <c r="DR147" s="486"/>
      <c r="DS147" s="486"/>
      <c r="DT147" s="486"/>
      <c r="DU147" s="486"/>
      <c r="DV147" s="486"/>
      <c r="DW147" s="486"/>
      <c r="DX147" s="486"/>
      <c r="DY147" s="486"/>
      <c r="DZ147" s="486"/>
      <c r="EA147" s="486"/>
      <c r="EB147" s="486"/>
      <c r="EC147" s="486"/>
      <c r="ED147" s="486"/>
      <c r="EE147" s="486"/>
      <c r="EF147" s="486"/>
    </row>
    <row r="148" spans="3:136" s="300" customFormat="1" x14ac:dyDescent="0.25">
      <c r="C148" s="303"/>
      <c r="D148" s="304"/>
      <c r="E148" s="304"/>
      <c r="F148" s="304"/>
      <c r="G148" s="304"/>
      <c r="H148" s="304"/>
      <c r="I148" s="304"/>
      <c r="J148" s="486"/>
      <c r="K148" s="486"/>
      <c r="L148" s="486">
        <v>5700</v>
      </c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486"/>
      <c r="AD148" s="486"/>
      <c r="AE148" s="486"/>
      <c r="AF148" s="486"/>
      <c r="AG148" s="486"/>
      <c r="AH148" s="486"/>
      <c r="AI148" s="486"/>
      <c r="AJ148" s="486"/>
      <c r="AK148" s="486"/>
      <c r="AL148" s="486"/>
      <c r="AM148" s="486"/>
      <c r="AN148" s="486"/>
      <c r="AO148" s="486"/>
      <c r="AP148" s="486"/>
      <c r="AQ148" s="486"/>
      <c r="AR148" s="486"/>
      <c r="AS148" s="486"/>
      <c r="AT148" s="486"/>
      <c r="AU148" s="486"/>
      <c r="AV148" s="486"/>
      <c r="AW148" s="486"/>
      <c r="AX148" s="486"/>
      <c r="AY148" s="486"/>
      <c r="AZ148" s="486"/>
      <c r="BA148" s="486"/>
      <c r="BB148" s="486"/>
      <c r="BC148" s="486"/>
      <c r="BD148" s="486"/>
      <c r="BE148" s="486"/>
      <c r="BF148" s="486"/>
      <c r="BG148" s="486"/>
      <c r="BH148" s="486"/>
      <c r="BI148" s="486"/>
      <c r="BJ148" s="486"/>
      <c r="BK148" s="486"/>
      <c r="BL148" s="486"/>
      <c r="BM148" s="486"/>
      <c r="BN148" s="486"/>
      <c r="BO148" s="486"/>
      <c r="BP148" s="486"/>
      <c r="BQ148" s="486"/>
      <c r="BR148" s="486"/>
      <c r="BS148" s="486"/>
      <c r="BT148" s="486"/>
      <c r="BU148" s="486"/>
      <c r="BV148" s="486"/>
      <c r="BW148" s="486"/>
      <c r="BX148" s="486"/>
      <c r="BY148" s="486"/>
      <c r="BZ148" s="486"/>
      <c r="CA148" s="486"/>
      <c r="CB148" s="486"/>
      <c r="CC148" s="486"/>
      <c r="CD148" s="486"/>
      <c r="CE148" s="486"/>
      <c r="CF148" s="486"/>
      <c r="CG148" s="486"/>
      <c r="CH148" s="486"/>
      <c r="CI148" s="486"/>
      <c r="CJ148" s="486"/>
      <c r="CK148" s="486"/>
      <c r="CL148" s="486"/>
      <c r="CM148" s="486"/>
      <c r="CN148" s="486"/>
      <c r="CO148" s="486"/>
      <c r="CP148" s="486"/>
      <c r="CQ148" s="486"/>
      <c r="CR148" s="486"/>
      <c r="CS148" s="486"/>
      <c r="CT148" s="486"/>
      <c r="CU148" s="486"/>
      <c r="CV148" s="486"/>
      <c r="CW148" s="486"/>
      <c r="CX148" s="486"/>
      <c r="CY148" s="486"/>
      <c r="CZ148" s="486"/>
      <c r="DA148" s="486"/>
      <c r="DB148" s="486"/>
      <c r="DC148" s="486"/>
      <c r="DD148" s="486"/>
      <c r="DE148" s="486"/>
      <c r="DF148" s="486"/>
      <c r="DG148" s="486"/>
      <c r="DH148" s="486"/>
      <c r="DI148" s="486"/>
      <c r="DJ148" s="486"/>
      <c r="DK148" s="486"/>
      <c r="DL148" s="486"/>
      <c r="DM148" s="486"/>
      <c r="DN148" s="486"/>
      <c r="DO148" s="486"/>
      <c r="DP148" s="486"/>
      <c r="DQ148" s="486"/>
      <c r="DR148" s="486"/>
      <c r="DS148" s="486"/>
      <c r="DT148" s="486"/>
      <c r="DU148" s="486"/>
      <c r="DV148" s="486"/>
      <c r="DW148" s="486"/>
      <c r="DX148" s="486"/>
      <c r="DY148" s="486"/>
      <c r="DZ148" s="486"/>
      <c r="EA148" s="486"/>
      <c r="EB148" s="486"/>
      <c r="EC148" s="486"/>
      <c r="ED148" s="486"/>
      <c r="EE148" s="486"/>
      <c r="EF148" s="486"/>
    </row>
    <row r="149" spans="3:136" s="300" customFormat="1" x14ac:dyDescent="0.25">
      <c r="C149" s="303"/>
      <c r="D149" s="304"/>
      <c r="E149" s="304"/>
      <c r="F149" s="304"/>
      <c r="G149" s="304"/>
      <c r="H149" s="304"/>
      <c r="I149" s="304"/>
      <c r="J149" s="486"/>
      <c r="K149" s="486"/>
      <c r="L149" s="486">
        <v>5800</v>
      </c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86"/>
      <c r="AE149" s="486"/>
      <c r="AF149" s="486"/>
      <c r="AG149" s="486"/>
      <c r="AH149" s="486"/>
      <c r="AI149" s="486"/>
      <c r="AJ149" s="486"/>
      <c r="AK149" s="486"/>
      <c r="AL149" s="486"/>
      <c r="AM149" s="486"/>
      <c r="AN149" s="486"/>
      <c r="AO149" s="486"/>
      <c r="AP149" s="486"/>
      <c r="AQ149" s="486"/>
      <c r="AR149" s="486"/>
      <c r="AS149" s="486"/>
      <c r="AT149" s="486"/>
      <c r="AU149" s="486"/>
      <c r="AV149" s="486"/>
      <c r="AW149" s="486"/>
      <c r="AX149" s="486"/>
      <c r="AY149" s="486"/>
      <c r="AZ149" s="486"/>
      <c r="BA149" s="486"/>
      <c r="BB149" s="486"/>
      <c r="BC149" s="486"/>
      <c r="BD149" s="486"/>
      <c r="BE149" s="486"/>
      <c r="BF149" s="486"/>
      <c r="BG149" s="486"/>
      <c r="BH149" s="486"/>
      <c r="BI149" s="486"/>
      <c r="BJ149" s="486"/>
      <c r="BK149" s="486"/>
      <c r="BL149" s="486"/>
      <c r="BM149" s="486"/>
      <c r="BN149" s="486"/>
      <c r="BO149" s="486"/>
      <c r="BP149" s="486"/>
      <c r="BQ149" s="486"/>
      <c r="BR149" s="486"/>
      <c r="BS149" s="486"/>
      <c r="BT149" s="486"/>
      <c r="BU149" s="486"/>
      <c r="BV149" s="486"/>
      <c r="BW149" s="486"/>
      <c r="BX149" s="486"/>
      <c r="BY149" s="486"/>
      <c r="BZ149" s="486"/>
      <c r="CA149" s="486"/>
      <c r="CB149" s="486"/>
      <c r="CC149" s="486"/>
      <c r="CD149" s="486"/>
      <c r="CE149" s="486"/>
      <c r="CF149" s="486"/>
      <c r="CG149" s="486"/>
      <c r="CH149" s="486"/>
      <c r="CI149" s="486"/>
      <c r="CJ149" s="486"/>
      <c r="CK149" s="486"/>
      <c r="CL149" s="486"/>
      <c r="CM149" s="486"/>
      <c r="CN149" s="486"/>
      <c r="CO149" s="486"/>
      <c r="CP149" s="486"/>
      <c r="CQ149" s="486"/>
      <c r="CR149" s="486"/>
      <c r="CS149" s="486"/>
      <c r="CT149" s="486"/>
      <c r="CU149" s="486"/>
      <c r="CV149" s="486"/>
      <c r="CW149" s="486"/>
      <c r="CX149" s="486"/>
      <c r="CY149" s="486"/>
      <c r="CZ149" s="486"/>
      <c r="DA149" s="486"/>
      <c r="DB149" s="486"/>
      <c r="DC149" s="486"/>
      <c r="DD149" s="486"/>
      <c r="DE149" s="486"/>
      <c r="DF149" s="486"/>
      <c r="DG149" s="486"/>
      <c r="DH149" s="486"/>
      <c r="DI149" s="486"/>
      <c r="DJ149" s="486"/>
      <c r="DK149" s="486"/>
      <c r="DL149" s="486"/>
      <c r="DM149" s="486"/>
      <c r="DN149" s="486"/>
      <c r="DO149" s="486"/>
      <c r="DP149" s="486"/>
      <c r="DQ149" s="486"/>
      <c r="DR149" s="486"/>
      <c r="DS149" s="486"/>
      <c r="DT149" s="486"/>
      <c r="DU149" s="486"/>
      <c r="DV149" s="486"/>
      <c r="DW149" s="486"/>
      <c r="DX149" s="486"/>
      <c r="DY149" s="486"/>
      <c r="DZ149" s="486"/>
      <c r="EA149" s="486"/>
      <c r="EB149" s="486"/>
      <c r="EC149" s="486"/>
      <c r="ED149" s="486"/>
      <c r="EE149" s="486"/>
      <c r="EF149" s="486"/>
    </row>
    <row r="150" spans="3:136" s="300" customFormat="1" x14ac:dyDescent="0.25">
      <c r="C150" s="303"/>
      <c r="D150" s="304"/>
      <c r="E150" s="304"/>
      <c r="F150" s="304"/>
      <c r="G150" s="304"/>
      <c r="H150" s="304"/>
      <c r="I150" s="304"/>
      <c r="J150" s="486"/>
      <c r="K150" s="486"/>
      <c r="L150" s="486">
        <v>5900</v>
      </c>
      <c r="M150" s="486"/>
      <c r="N150" s="486"/>
      <c r="O150" s="486"/>
      <c r="P150" s="486"/>
      <c r="Q150" s="486"/>
      <c r="R150" s="486"/>
      <c r="S150" s="486"/>
      <c r="T150" s="486"/>
      <c r="U150" s="486"/>
      <c r="V150" s="486"/>
      <c r="W150" s="486"/>
      <c r="X150" s="486"/>
      <c r="Y150" s="486"/>
      <c r="Z150" s="486"/>
      <c r="AA150" s="486"/>
      <c r="AB150" s="486"/>
      <c r="AC150" s="486"/>
      <c r="AD150" s="486"/>
      <c r="AE150" s="486"/>
      <c r="AF150" s="486"/>
      <c r="AG150" s="486"/>
      <c r="AH150" s="486"/>
      <c r="AI150" s="486"/>
      <c r="AJ150" s="486"/>
      <c r="AK150" s="486"/>
      <c r="AL150" s="486"/>
      <c r="AM150" s="486"/>
      <c r="AN150" s="486"/>
      <c r="AO150" s="486"/>
      <c r="AP150" s="486"/>
      <c r="AQ150" s="486"/>
      <c r="AR150" s="486"/>
      <c r="AS150" s="486"/>
      <c r="AT150" s="486"/>
      <c r="AU150" s="486"/>
      <c r="AV150" s="486"/>
      <c r="AW150" s="486"/>
      <c r="AX150" s="486"/>
      <c r="AY150" s="486"/>
      <c r="AZ150" s="486"/>
      <c r="BA150" s="486"/>
      <c r="BB150" s="486"/>
      <c r="BC150" s="486"/>
      <c r="BD150" s="486"/>
      <c r="BE150" s="486"/>
      <c r="BF150" s="486"/>
      <c r="BG150" s="486"/>
      <c r="BH150" s="486"/>
      <c r="BI150" s="486"/>
      <c r="BJ150" s="486"/>
      <c r="BK150" s="486"/>
      <c r="BL150" s="486"/>
      <c r="BM150" s="486"/>
      <c r="BN150" s="486"/>
      <c r="BO150" s="486"/>
      <c r="BP150" s="486"/>
      <c r="BQ150" s="486"/>
      <c r="BR150" s="486"/>
      <c r="BS150" s="486"/>
      <c r="BT150" s="486"/>
      <c r="BU150" s="486"/>
      <c r="BV150" s="486"/>
      <c r="BW150" s="486"/>
      <c r="BX150" s="486"/>
      <c r="BY150" s="486"/>
      <c r="BZ150" s="486"/>
      <c r="CA150" s="486"/>
      <c r="CB150" s="486"/>
      <c r="CC150" s="486"/>
      <c r="CD150" s="486"/>
      <c r="CE150" s="486"/>
      <c r="CF150" s="486"/>
      <c r="CG150" s="486"/>
      <c r="CH150" s="486"/>
      <c r="CI150" s="486"/>
      <c r="CJ150" s="486"/>
      <c r="CK150" s="486"/>
      <c r="CL150" s="486"/>
      <c r="CM150" s="486"/>
      <c r="CN150" s="486"/>
      <c r="CO150" s="486"/>
      <c r="CP150" s="486"/>
      <c r="CQ150" s="486"/>
      <c r="CR150" s="486"/>
      <c r="CS150" s="486"/>
      <c r="CT150" s="486"/>
      <c r="CU150" s="486"/>
      <c r="CV150" s="486"/>
      <c r="CW150" s="486"/>
      <c r="CX150" s="486"/>
      <c r="CY150" s="486"/>
      <c r="CZ150" s="486"/>
      <c r="DA150" s="486"/>
      <c r="DB150" s="486"/>
      <c r="DC150" s="486"/>
      <c r="DD150" s="486"/>
      <c r="DE150" s="486"/>
      <c r="DF150" s="486"/>
      <c r="DG150" s="486"/>
      <c r="DH150" s="486"/>
      <c r="DI150" s="486"/>
      <c r="DJ150" s="486"/>
      <c r="DK150" s="486"/>
      <c r="DL150" s="486"/>
      <c r="DM150" s="486"/>
      <c r="DN150" s="486"/>
      <c r="DO150" s="486"/>
      <c r="DP150" s="486"/>
      <c r="DQ150" s="486"/>
      <c r="DR150" s="486"/>
      <c r="DS150" s="486"/>
      <c r="DT150" s="486"/>
      <c r="DU150" s="486"/>
      <c r="DV150" s="486"/>
      <c r="DW150" s="486"/>
      <c r="DX150" s="486"/>
      <c r="DY150" s="486"/>
      <c r="DZ150" s="486"/>
      <c r="EA150" s="486"/>
      <c r="EB150" s="486"/>
      <c r="EC150" s="486"/>
      <c r="ED150" s="486"/>
      <c r="EE150" s="486"/>
      <c r="EF150" s="486"/>
    </row>
    <row r="151" spans="3:136" s="300" customFormat="1" x14ac:dyDescent="0.25">
      <c r="C151" s="303"/>
      <c r="D151" s="304"/>
      <c r="E151" s="304"/>
      <c r="F151" s="304"/>
      <c r="G151" s="304"/>
      <c r="H151" s="304"/>
      <c r="I151" s="304"/>
      <c r="J151" s="486"/>
      <c r="K151" s="486"/>
      <c r="L151" s="486">
        <v>6000</v>
      </c>
      <c r="M151" s="486"/>
      <c r="N151" s="486"/>
      <c r="O151" s="486"/>
      <c r="P151" s="486"/>
      <c r="Q151" s="486"/>
      <c r="R151" s="486"/>
      <c r="S151" s="486"/>
      <c r="T151" s="486"/>
      <c r="U151" s="486"/>
      <c r="V151" s="486"/>
      <c r="W151" s="486"/>
      <c r="X151" s="486"/>
      <c r="Y151" s="486"/>
      <c r="Z151" s="486"/>
      <c r="AA151" s="486"/>
      <c r="AB151" s="486"/>
      <c r="AC151" s="486"/>
      <c r="AD151" s="486"/>
      <c r="AE151" s="486"/>
      <c r="AF151" s="486"/>
      <c r="AG151" s="486"/>
      <c r="AH151" s="486"/>
      <c r="AI151" s="486"/>
      <c r="AJ151" s="486"/>
      <c r="AK151" s="486"/>
      <c r="AL151" s="486"/>
      <c r="AM151" s="486"/>
      <c r="AN151" s="486"/>
      <c r="AO151" s="486"/>
      <c r="AP151" s="486"/>
      <c r="AQ151" s="486"/>
      <c r="AR151" s="486"/>
      <c r="AS151" s="486"/>
      <c r="AT151" s="486"/>
      <c r="AU151" s="486"/>
      <c r="AV151" s="486"/>
      <c r="AW151" s="486"/>
      <c r="AX151" s="486"/>
      <c r="AY151" s="486"/>
      <c r="AZ151" s="486"/>
      <c r="BA151" s="486"/>
      <c r="BB151" s="486"/>
      <c r="BC151" s="486"/>
      <c r="BD151" s="486"/>
      <c r="BE151" s="486"/>
      <c r="BF151" s="486"/>
      <c r="BG151" s="486"/>
      <c r="BH151" s="486"/>
      <c r="BI151" s="486"/>
      <c r="BJ151" s="486"/>
      <c r="BK151" s="486"/>
      <c r="BL151" s="486"/>
      <c r="BM151" s="486"/>
      <c r="BN151" s="486"/>
      <c r="BO151" s="486"/>
      <c r="BP151" s="486"/>
      <c r="BQ151" s="486"/>
      <c r="BR151" s="486"/>
      <c r="BS151" s="486"/>
      <c r="BT151" s="486"/>
      <c r="BU151" s="486"/>
      <c r="BV151" s="486"/>
      <c r="BW151" s="486"/>
      <c r="BX151" s="486"/>
      <c r="BY151" s="486"/>
      <c r="BZ151" s="486"/>
      <c r="CA151" s="486"/>
      <c r="CB151" s="486"/>
      <c r="CC151" s="486"/>
      <c r="CD151" s="486"/>
      <c r="CE151" s="486"/>
      <c r="CF151" s="486"/>
      <c r="CG151" s="486"/>
      <c r="CH151" s="486"/>
      <c r="CI151" s="486"/>
      <c r="CJ151" s="486"/>
      <c r="CK151" s="486"/>
      <c r="CL151" s="486"/>
      <c r="CM151" s="486"/>
      <c r="CN151" s="486"/>
      <c r="CO151" s="486"/>
      <c r="CP151" s="486"/>
      <c r="CQ151" s="486"/>
      <c r="CR151" s="486"/>
      <c r="CS151" s="486"/>
      <c r="CT151" s="486"/>
      <c r="CU151" s="486"/>
      <c r="CV151" s="486"/>
      <c r="CW151" s="486"/>
      <c r="CX151" s="486"/>
      <c r="CY151" s="486"/>
      <c r="CZ151" s="486"/>
      <c r="DA151" s="486"/>
      <c r="DB151" s="486"/>
      <c r="DC151" s="486"/>
      <c r="DD151" s="486"/>
      <c r="DE151" s="486"/>
      <c r="DF151" s="486"/>
      <c r="DG151" s="486"/>
      <c r="DH151" s="486"/>
      <c r="DI151" s="486"/>
      <c r="DJ151" s="486"/>
      <c r="DK151" s="486"/>
      <c r="DL151" s="486"/>
      <c r="DM151" s="486"/>
      <c r="DN151" s="486"/>
      <c r="DO151" s="486"/>
      <c r="DP151" s="486"/>
      <c r="DQ151" s="486"/>
      <c r="DR151" s="486"/>
      <c r="DS151" s="486"/>
      <c r="DT151" s="486"/>
      <c r="DU151" s="486"/>
      <c r="DV151" s="486"/>
      <c r="DW151" s="486"/>
      <c r="DX151" s="486"/>
      <c r="DY151" s="486"/>
      <c r="DZ151" s="486"/>
      <c r="EA151" s="486"/>
      <c r="EB151" s="486"/>
      <c r="EC151" s="486"/>
      <c r="ED151" s="486"/>
      <c r="EE151" s="486"/>
      <c r="EF151" s="486"/>
    </row>
    <row r="152" spans="3:136" s="300" customFormat="1" x14ac:dyDescent="0.25">
      <c r="C152" s="303"/>
      <c r="D152" s="304"/>
      <c r="E152" s="304"/>
      <c r="F152" s="304"/>
      <c r="G152" s="304"/>
      <c r="H152" s="304"/>
      <c r="I152" s="304"/>
      <c r="J152" s="486"/>
      <c r="K152" s="486"/>
      <c r="L152" s="486">
        <v>6100</v>
      </c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486"/>
      <c r="AI152" s="486"/>
      <c r="AJ152" s="486"/>
      <c r="AK152" s="486"/>
      <c r="AL152" s="486"/>
      <c r="AM152" s="486"/>
      <c r="AN152" s="486"/>
      <c r="AO152" s="486"/>
      <c r="AP152" s="486"/>
      <c r="AQ152" s="486"/>
      <c r="AR152" s="486"/>
      <c r="AS152" s="486"/>
      <c r="AT152" s="486"/>
      <c r="AU152" s="486"/>
      <c r="AV152" s="486"/>
      <c r="AW152" s="486"/>
      <c r="AX152" s="486"/>
      <c r="AY152" s="486"/>
      <c r="AZ152" s="486"/>
      <c r="BA152" s="486"/>
      <c r="BB152" s="486"/>
      <c r="BC152" s="486"/>
      <c r="BD152" s="486"/>
      <c r="BE152" s="486"/>
      <c r="BF152" s="486"/>
      <c r="BG152" s="486"/>
      <c r="BH152" s="486"/>
      <c r="BI152" s="486"/>
      <c r="BJ152" s="486"/>
      <c r="BK152" s="486"/>
      <c r="BL152" s="486"/>
      <c r="BM152" s="486"/>
      <c r="BN152" s="486"/>
      <c r="BO152" s="486"/>
      <c r="BP152" s="486"/>
      <c r="BQ152" s="486"/>
      <c r="BR152" s="486"/>
      <c r="BS152" s="486"/>
      <c r="BT152" s="486"/>
      <c r="BU152" s="486"/>
      <c r="BV152" s="486"/>
      <c r="BW152" s="486"/>
      <c r="BX152" s="486"/>
      <c r="BY152" s="486"/>
      <c r="BZ152" s="486"/>
      <c r="CA152" s="486"/>
      <c r="CB152" s="486"/>
      <c r="CC152" s="486"/>
      <c r="CD152" s="486"/>
      <c r="CE152" s="486"/>
      <c r="CF152" s="486"/>
      <c r="CG152" s="486"/>
      <c r="CH152" s="486"/>
      <c r="CI152" s="486"/>
      <c r="CJ152" s="486"/>
      <c r="CK152" s="486"/>
      <c r="CL152" s="486"/>
      <c r="CM152" s="486"/>
      <c r="CN152" s="486"/>
      <c r="CO152" s="486"/>
      <c r="CP152" s="486"/>
      <c r="CQ152" s="486"/>
      <c r="CR152" s="486"/>
      <c r="CS152" s="486"/>
      <c r="CT152" s="486"/>
      <c r="CU152" s="486"/>
      <c r="CV152" s="486"/>
      <c r="CW152" s="486"/>
      <c r="CX152" s="486"/>
      <c r="CY152" s="486"/>
      <c r="CZ152" s="486"/>
      <c r="DA152" s="486"/>
      <c r="DB152" s="486"/>
      <c r="DC152" s="486"/>
      <c r="DD152" s="486"/>
      <c r="DE152" s="486"/>
      <c r="DF152" s="486"/>
      <c r="DG152" s="486"/>
      <c r="DH152" s="486"/>
      <c r="DI152" s="486"/>
      <c r="DJ152" s="486"/>
      <c r="DK152" s="486"/>
      <c r="DL152" s="486"/>
      <c r="DM152" s="486"/>
      <c r="DN152" s="486"/>
      <c r="DO152" s="486"/>
      <c r="DP152" s="486"/>
      <c r="DQ152" s="486"/>
      <c r="DR152" s="486"/>
      <c r="DS152" s="486"/>
      <c r="DT152" s="486"/>
      <c r="DU152" s="486"/>
      <c r="DV152" s="486"/>
      <c r="DW152" s="486"/>
      <c r="DX152" s="486"/>
      <c r="DY152" s="486"/>
      <c r="DZ152" s="486"/>
      <c r="EA152" s="486"/>
      <c r="EB152" s="486"/>
      <c r="EC152" s="486"/>
      <c r="ED152" s="486"/>
      <c r="EE152" s="486"/>
      <c r="EF152" s="486"/>
    </row>
    <row r="153" spans="3:136" s="300" customFormat="1" x14ac:dyDescent="0.25">
      <c r="C153" s="303"/>
      <c r="D153" s="304"/>
      <c r="E153" s="304"/>
      <c r="F153" s="304"/>
      <c r="G153" s="304"/>
      <c r="H153" s="304"/>
      <c r="I153" s="304"/>
      <c r="J153" s="486"/>
      <c r="K153" s="486"/>
      <c r="L153" s="486">
        <v>6200</v>
      </c>
      <c r="M153" s="486"/>
      <c r="N153" s="486"/>
      <c r="O153" s="486"/>
      <c r="P153" s="486"/>
      <c r="Q153" s="486"/>
      <c r="R153" s="486"/>
      <c r="S153" s="486"/>
      <c r="T153" s="486"/>
      <c r="U153" s="486"/>
      <c r="V153" s="486"/>
      <c r="W153" s="486"/>
      <c r="X153" s="486"/>
      <c r="Y153" s="486"/>
      <c r="Z153" s="486"/>
      <c r="AA153" s="486"/>
      <c r="AB153" s="486"/>
      <c r="AC153" s="486"/>
      <c r="AD153" s="486"/>
      <c r="AE153" s="486"/>
      <c r="AF153" s="486"/>
      <c r="AG153" s="486"/>
      <c r="AH153" s="486"/>
      <c r="AI153" s="486"/>
      <c r="AJ153" s="486"/>
      <c r="AK153" s="486"/>
      <c r="AL153" s="486"/>
      <c r="AM153" s="486"/>
      <c r="AN153" s="486"/>
      <c r="AO153" s="486"/>
      <c r="AP153" s="486"/>
      <c r="AQ153" s="486"/>
      <c r="AR153" s="486"/>
      <c r="AS153" s="486"/>
      <c r="AT153" s="486"/>
      <c r="AU153" s="486"/>
      <c r="AV153" s="486"/>
      <c r="AW153" s="486"/>
      <c r="AX153" s="486"/>
      <c r="AY153" s="486"/>
      <c r="AZ153" s="486"/>
      <c r="BA153" s="486"/>
      <c r="BB153" s="486"/>
      <c r="BC153" s="486"/>
      <c r="BD153" s="486"/>
      <c r="BE153" s="486"/>
      <c r="BF153" s="486"/>
      <c r="BG153" s="486"/>
      <c r="BH153" s="486"/>
      <c r="BI153" s="486"/>
      <c r="BJ153" s="486"/>
      <c r="BK153" s="486"/>
      <c r="BL153" s="486"/>
      <c r="BM153" s="486"/>
      <c r="BN153" s="486"/>
      <c r="BO153" s="486"/>
      <c r="BP153" s="486"/>
      <c r="BQ153" s="486"/>
      <c r="BR153" s="486"/>
      <c r="BS153" s="486"/>
      <c r="BT153" s="486"/>
      <c r="BU153" s="486"/>
      <c r="BV153" s="486"/>
      <c r="BW153" s="486"/>
      <c r="BX153" s="486"/>
      <c r="BY153" s="486"/>
      <c r="BZ153" s="486"/>
      <c r="CA153" s="486"/>
      <c r="CB153" s="486"/>
      <c r="CC153" s="486"/>
      <c r="CD153" s="486"/>
      <c r="CE153" s="486"/>
      <c r="CF153" s="486"/>
      <c r="CG153" s="486"/>
      <c r="CH153" s="486"/>
      <c r="CI153" s="486"/>
      <c r="CJ153" s="486"/>
      <c r="CK153" s="486"/>
      <c r="CL153" s="486"/>
      <c r="CM153" s="486"/>
      <c r="CN153" s="486"/>
      <c r="CO153" s="486"/>
      <c r="CP153" s="486"/>
      <c r="CQ153" s="486"/>
      <c r="CR153" s="486"/>
      <c r="CS153" s="486"/>
      <c r="CT153" s="486"/>
      <c r="CU153" s="486"/>
      <c r="CV153" s="486"/>
      <c r="CW153" s="486"/>
      <c r="CX153" s="486"/>
      <c r="CY153" s="486"/>
      <c r="CZ153" s="486"/>
      <c r="DA153" s="486"/>
      <c r="DB153" s="486"/>
      <c r="DC153" s="486"/>
      <c r="DD153" s="486"/>
      <c r="DE153" s="486"/>
      <c r="DF153" s="486"/>
      <c r="DG153" s="486"/>
      <c r="DH153" s="486"/>
      <c r="DI153" s="486"/>
      <c r="DJ153" s="486"/>
      <c r="DK153" s="486"/>
      <c r="DL153" s="486"/>
      <c r="DM153" s="486"/>
      <c r="DN153" s="486"/>
      <c r="DO153" s="486"/>
      <c r="DP153" s="486"/>
      <c r="DQ153" s="486"/>
      <c r="DR153" s="486"/>
      <c r="DS153" s="486"/>
      <c r="DT153" s="486"/>
      <c r="DU153" s="486"/>
      <c r="DV153" s="486"/>
      <c r="DW153" s="486"/>
      <c r="DX153" s="486"/>
      <c r="DY153" s="486"/>
      <c r="DZ153" s="486"/>
      <c r="EA153" s="486"/>
      <c r="EB153" s="486"/>
      <c r="EC153" s="486"/>
      <c r="ED153" s="486"/>
      <c r="EE153" s="486"/>
      <c r="EF153" s="486"/>
    </row>
    <row r="154" spans="3:136" s="300" customFormat="1" x14ac:dyDescent="0.25">
      <c r="C154" s="303"/>
      <c r="D154" s="304"/>
      <c r="E154" s="304"/>
      <c r="F154" s="304"/>
      <c r="G154" s="304"/>
      <c r="H154" s="304"/>
      <c r="I154" s="304"/>
      <c r="J154" s="486"/>
      <c r="K154" s="486"/>
      <c r="L154" s="486">
        <v>6300</v>
      </c>
      <c r="M154" s="486"/>
      <c r="N154" s="486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  <c r="AC154" s="486"/>
      <c r="AD154" s="486"/>
      <c r="AE154" s="486"/>
      <c r="AF154" s="486"/>
      <c r="AG154" s="486"/>
      <c r="AH154" s="486"/>
      <c r="AI154" s="486"/>
      <c r="AJ154" s="486"/>
      <c r="AK154" s="486"/>
      <c r="AL154" s="486"/>
      <c r="AM154" s="486"/>
      <c r="AN154" s="486"/>
      <c r="AO154" s="486"/>
      <c r="AP154" s="486"/>
      <c r="AQ154" s="486"/>
      <c r="AR154" s="486"/>
      <c r="AS154" s="486"/>
      <c r="AT154" s="486"/>
      <c r="AU154" s="486"/>
      <c r="AV154" s="486"/>
      <c r="AW154" s="486"/>
      <c r="AX154" s="486"/>
      <c r="AY154" s="486"/>
      <c r="AZ154" s="486"/>
      <c r="BA154" s="486"/>
      <c r="BB154" s="486"/>
      <c r="BC154" s="486"/>
      <c r="BD154" s="486"/>
      <c r="BE154" s="486"/>
      <c r="BF154" s="486"/>
      <c r="BG154" s="486"/>
      <c r="BH154" s="486"/>
      <c r="BI154" s="486"/>
      <c r="BJ154" s="486"/>
      <c r="BK154" s="486"/>
      <c r="BL154" s="486"/>
      <c r="BM154" s="486"/>
      <c r="BN154" s="486"/>
      <c r="BO154" s="486"/>
      <c r="BP154" s="486"/>
      <c r="BQ154" s="486"/>
      <c r="BR154" s="486"/>
      <c r="BS154" s="486"/>
      <c r="BT154" s="486"/>
      <c r="BU154" s="486"/>
      <c r="BV154" s="486"/>
      <c r="BW154" s="486"/>
      <c r="BX154" s="486"/>
      <c r="BY154" s="486"/>
      <c r="BZ154" s="486"/>
      <c r="CA154" s="486"/>
      <c r="CB154" s="486"/>
      <c r="CC154" s="486"/>
      <c r="CD154" s="486"/>
      <c r="CE154" s="486"/>
      <c r="CF154" s="486"/>
      <c r="CG154" s="486"/>
      <c r="CH154" s="486"/>
      <c r="CI154" s="486"/>
      <c r="CJ154" s="486"/>
      <c r="CK154" s="486"/>
      <c r="CL154" s="486"/>
      <c r="CM154" s="486"/>
      <c r="CN154" s="486"/>
      <c r="CO154" s="486"/>
      <c r="CP154" s="486"/>
      <c r="CQ154" s="486"/>
      <c r="CR154" s="486"/>
      <c r="CS154" s="486"/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6"/>
      <c r="DE154" s="486"/>
      <c r="DF154" s="486"/>
      <c r="DG154" s="486"/>
      <c r="DH154" s="486"/>
      <c r="DI154" s="486"/>
      <c r="DJ154" s="486"/>
      <c r="DK154" s="486"/>
      <c r="DL154" s="486"/>
      <c r="DM154" s="486"/>
      <c r="DN154" s="486"/>
      <c r="DO154" s="486"/>
      <c r="DP154" s="486"/>
      <c r="DQ154" s="486"/>
      <c r="DR154" s="486"/>
      <c r="DS154" s="486"/>
      <c r="DT154" s="486"/>
      <c r="DU154" s="486"/>
      <c r="DV154" s="486"/>
      <c r="DW154" s="486"/>
      <c r="DX154" s="486"/>
      <c r="DY154" s="486"/>
      <c r="DZ154" s="486"/>
      <c r="EA154" s="486"/>
      <c r="EB154" s="486"/>
      <c r="EC154" s="486"/>
      <c r="ED154" s="486"/>
      <c r="EE154" s="486"/>
      <c r="EF154" s="486"/>
    </row>
    <row r="155" spans="3:136" s="300" customFormat="1" x14ac:dyDescent="0.25">
      <c r="C155" s="303"/>
      <c r="D155" s="304"/>
      <c r="E155" s="304"/>
      <c r="F155" s="304"/>
      <c r="G155" s="304"/>
      <c r="H155" s="304"/>
      <c r="I155" s="304"/>
      <c r="J155" s="486"/>
      <c r="K155" s="486"/>
      <c r="L155" s="486">
        <v>6400</v>
      </c>
      <c r="M155" s="486"/>
      <c r="N155" s="486"/>
      <c r="O155" s="486"/>
      <c r="P155" s="486"/>
      <c r="Q155" s="486"/>
      <c r="R155" s="486"/>
      <c r="S155" s="486"/>
      <c r="T155" s="486"/>
      <c r="U155" s="486"/>
      <c r="V155" s="486"/>
      <c r="W155" s="486"/>
      <c r="X155" s="486"/>
      <c r="Y155" s="486"/>
      <c r="Z155" s="486"/>
      <c r="AA155" s="486"/>
      <c r="AB155" s="486"/>
      <c r="AC155" s="486"/>
      <c r="AD155" s="486"/>
      <c r="AE155" s="486"/>
      <c r="AF155" s="486"/>
      <c r="AG155" s="486"/>
      <c r="AH155" s="486"/>
      <c r="AI155" s="486"/>
      <c r="AJ155" s="486"/>
      <c r="AK155" s="486"/>
      <c r="AL155" s="486"/>
      <c r="AM155" s="486"/>
      <c r="AN155" s="486"/>
      <c r="AO155" s="486"/>
      <c r="AP155" s="486"/>
      <c r="AQ155" s="486"/>
      <c r="AR155" s="486"/>
      <c r="AS155" s="486"/>
      <c r="AT155" s="486"/>
      <c r="AU155" s="486"/>
      <c r="AV155" s="486"/>
      <c r="AW155" s="486"/>
      <c r="AX155" s="486"/>
      <c r="AY155" s="486"/>
      <c r="AZ155" s="486"/>
      <c r="BA155" s="486"/>
      <c r="BB155" s="486"/>
      <c r="BC155" s="486"/>
      <c r="BD155" s="486"/>
      <c r="BE155" s="486"/>
      <c r="BF155" s="486"/>
      <c r="BG155" s="486"/>
      <c r="BH155" s="486"/>
      <c r="BI155" s="486"/>
      <c r="BJ155" s="486"/>
      <c r="BK155" s="486"/>
      <c r="BL155" s="486"/>
      <c r="BM155" s="486"/>
      <c r="BN155" s="486"/>
      <c r="BO155" s="486"/>
      <c r="BP155" s="486"/>
      <c r="BQ155" s="486"/>
      <c r="BR155" s="486"/>
      <c r="BS155" s="486"/>
      <c r="BT155" s="486"/>
      <c r="BU155" s="486"/>
      <c r="BV155" s="486"/>
      <c r="BW155" s="486"/>
      <c r="BX155" s="486"/>
      <c r="BY155" s="486"/>
      <c r="BZ155" s="486"/>
      <c r="CA155" s="486"/>
      <c r="CB155" s="486"/>
      <c r="CC155" s="486"/>
      <c r="CD155" s="486"/>
      <c r="CE155" s="486"/>
      <c r="CF155" s="486"/>
      <c r="CG155" s="486"/>
      <c r="CH155" s="486"/>
      <c r="CI155" s="486"/>
      <c r="CJ155" s="486"/>
      <c r="CK155" s="486"/>
      <c r="CL155" s="486"/>
      <c r="CM155" s="486"/>
      <c r="CN155" s="486"/>
      <c r="CO155" s="486"/>
      <c r="CP155" s="486"/>
      <c r="CQ155" s="486"/>
      <c r="CR155" s="486"/>
      <c r="CS155" s="486"/>
      <c r="CT155" s="486"/>
      <c r="CU155" s="486"/>
      <c r="CV155" s="486"/>
      <c r="CW155" s="486"/>
      <c r="CX155" s="486"/>
      <c r="CY155" s="486"/>
      <c r="CZ155" s="486"/>
      <c r="DA155" s="486"/>
      <c r="DB155" s="486"/>
      <c r="DC155" s="486"/>
      <c r="DD155" s="486"/>
      <c r="DE155" s="486"/>
      <c r="DF155" s="486"/>
      <c r="DG155" s="486"/>
      <c r="DH155" s="486"/>
      <c r="DI155" s="486"/>
      <c r="DJ155" s="486"/>
      <c r="DK155" s="486"/>
      <c r="DL155" s="486"/>
      <c r="DM155" s="486"/>
      <c r="DN155" s="486"/>
      <c r="DO155" s="486"/>
      <c r="DP155" s="486"/>
      <c r="DQ155" s="486"/>
      <c r="DR155" s="486"/>
      <c r="DS155" s="486"/>
      <c r="DT155" s="486"/>
      <c r="DU155" s="486"/>
      <c r="DV155" s="486"/>
      <c r="DW155" s="486"/>
      <c r="DX155" s="486"/>
      <c r="DY155" s="486"/>
      <c r="DZ155" s="486"/>
      <c r="EA155" s="486"/>
      <c r="EB155" s="486"/>
      <c r="EC155" s="486"/>
      <c r="ED155" s="486"/>
      <c r="EE155" s="486"/>
      <c r="EF155" s="486"/>
    </row>
    <row r="156" spans="3:136" s="300" customFormat="1" x14ac:dyDescent="0.25">
      <c r="C156" s="303"/>
      <c r="D156" s="304"/>
      <c r="E156" s="304"/>
      <c r="F156" s="304"/>
      <c r="G156" s="304"/>
      <c r="H156" s="304"/>
      <c r="I156" s="304"/>
      <c r="J156" s="486"/>
      <c r="K156" s="486"/>
      <c r="L156" s="486">
        <v>6500</v>
      </c>
      <c r="M156" s="486"/>
      <c r="N156" s="486"/>
      <c r="O156" s="486"/>
      <c r="P156" s="486"/>
      <c r="Q156" s="486"/>
      <c r="R156" s="486"/>
      <c r="S156" s="486"/>
      <c r="T156" s="486"/>
      <c r="U156" s="486"/>
      <c r="V156" s="486"/>
      <c r="W156" s="486"/>
      <c r="X156" s="486"/>
      <c r="Y156" s="486"/>
      <c r="Z156" s="486"/>
      <c r="AA156" s="486"/>
      <c r="AB156" s="486"/>
      <c r="AC156" s="486"/>
      <c r="AD156" s="486"/>
      <c r="AE156" s="486"/>
      <c r="AF156" s="486"/>
      <c r="AG156" s="486"/>
      <c r="AH156" s="486"/>
      <c r="AI156" s="486"/>
      <c r="AJ156" s="486"/>
      <c r="AK156" s="486"/>
      <c r="AL156" s="486"/>
      <c r="AM156" s="486"/>
      <c r="AN156" s="486"/>
      <c r="AO156" s="486"/>
      <c r="AP156" s="486"/>
      <c r="AQ156" s="486"/>
      <c r="AR156" s="486"/>
      <c r="AS156" s="486"/>
      <c r="AT156" s="486"/>
      <c r="AU156" s="486"/>
      <c r="AV156" s="486"/>
      <c r="AW156" s="486"/>
      <c r="AX156" s="486"/>
      <c r="AY156" s="486"/>
      <c r="AZ156" s="486"/>
      <c r="BA156" s="486"/>
      <c r="BB156" s="486"/>
      <c r="BC156" s="486"/>
      <c r="BD156" s="486"/>
      <c r="BE156" s="486"/>
      <c r="BF156" s="486"/>
      <c r="BG156" s="486"/>
      <c r="BH156" s="486"/>
      <c r="BI156" s="486"/>
      <c r="BJ156" s="486"/>
      <c r="BK156" s="486"/>
      <c r="BL156" s="486"/>
      <c r="BM156" s="486"/>
      <c r="BN156" s="486"/>
      <c r="BO156" s="486"/>
      <c r="BP156" s="486"/>
      <c r="BQ156" s="486"/>
      <c r="BR156" s="486"/>
      <c r="BS156" s="486"/>
      <c r="BT156" s="486"/>
      <c r="BU156" s="486"/>
      <c r="BV156" s="486"/>
      <c r="BW156" s="486"/>
      <c r="BX156" s="486"/>
      <c r="BY156" s="486"/>
      <c r="BZ156" s="486"/>
      <c r="CA156" s="486"/>
      <c r="CB156" s="486"/>
      <c r="CC156" s="486"/>
      <c r="CD156" s="486"/>
      <c r="CE156" s="486"/>
      <c r="CF156" s="486"/>
      <c r="CG156" s="486"/>
      <c r="CH156" s="486"/>
      <c r="CI156" s="486"/>
      <c r="CJ156" s="486"/>
      <c r="CK156" s="486"/>
      <c r="CL156" s="486"/>
      <c r="CM156" s="486"/>
      <c r="CN156" s="486"/>
      <c r="CO156" s="486"/>
      <c r="CP156" s="486"/>
      <c r="CQ156" s="486"/>
      <c r="CR156" s="486"/>
      <c r="CS156" s="486"/>
      <c r="CT156" s="486"/>
      <c r="CU156" s="486"/>
      <c r="CV156" s="486"/>
      <c r="CW156" s="486"/>
      <c r="CX156" s="486"/>
      <c r="CY156" s="486"/>
      <c r="CZ156" s="486"/>
      <c r="DA156" s="486"/>
      <c r="DB156" s="486"/>
      <c r="DC156" s="486"/>
      <c r="DD156" s="486"/>
      <c r="DE156" s="486"/>
      <c r="DF156" s="486"/>
      <c r="DG156" s="486"/>
      <c r="DH156" s="486"/>
      <c r="DI156" s="486"/>
      <c r="DJ156" s="486"/>
      <c r="DK156" s="486"/>
      <c r="DL156" s="486"/>
      <c r="DM156" s="486"/>
      <c r="DN156" s="486"/>
      <c r="DO156" s="486"/>
      <c r="DP156" s="486"/>
      <c r="DQ156" s="486"/>
      <c r="DR156" s="486"/>
      <c r="DS156" s="486"/>
      <c r="DT156" s="486"/>
      <c r="DU156" s="486"/>
      <c r="DV156" s="486"/>
      <c r="DW156" s="486"/>
      <c r="DX156" s="486"/>
      <c r="DY156" s="486"/>
      <c r="DZ156" s="486"/>
      <c r="EA156" s="486"/>
      <c r="EB156" s="486"/>
      <c r="EC156" s="486"/>
      <c r="ED156" s="486"/>
      <c r="EE156" s="486"/>
      <c r="EF156" s="486"/>
    </row>
    <row r="157" spans="3:136" s="300" customFormat="1" x14ac:dyDescent="0.25">
      <c r="C157" s="303"/>
      <c r="D157" s="304"/>
      <c r="E157" s="304"/>
      <c r="F157" s="304"/>
      <c r="G157" s="304"/>
      <c r="H157" s="304"/>
      <c r="I157" s="304"/>
      <c r="J157" s="486"/>
      <c r="K157" s="486"/>
      <c r="L157" s="486">
        <v>6600</v>
      </c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486"/>
      <c r="AK157" s="486"/>
      <c r="AL157" s="486"/>
      <c r="AM157" s="486"/>
      <c r="AN157" s="486"/>
      <c r="AO157" s="486"/>
      <c r="AP157" s="486"/>
      <c r="AQ157" s="486"/>
      <c r="AR157" s="486"/>
      <c r="AS157" s="486"/>
      <c r="AT157" s="486"/>
      <c r="AU157" s="486"/>
      <c r="AV157" s="486"/>
      <c r="AW157" s="486"/>
      <c r="AX157" s="486"/>
      <c r="AY157" s="486"/>
      <c r="AZ157" s="486"/>
      <c r="BA157" s="486"/>
      <c r="BB157" s="486"/>
      <c r="BC157" s="486"/>
      <c r="BD157" s="486"/>
      <c r="BE157" s="486"/>
      <c r="BF157" s="486"/>
      <c r="BG157" s="486"/>
      <c r="BH157" s="486"/>
      <c r="BI157" s="486"/>
      <c r="BJ157" s="486"/>
      <c r="BK157" s="486"/>
      <c r="BL157" s="486"/>
      <c r="BM157" s="486"/>
      <c r="BN157" s="486"/>
      <c r="BO157" s="486"/>
      <c r="BP157" s="486"/>
      <c r="BQ157" s="486"/>
      <c r="BR157" s="486"/>
      <c r="BS157" s="486"/>
      <c r="BT157" s="486"/>
      <c r="BU157" s="486"/>
      <c r="BV157" s="486"/>
      <c r="BW157" s="486"/>
      <c r="BX157" s="486"/>
      <c r="BY157" s="486"/>
      <c r="BZ157" s="486"/>
      <c r="CA157" s="486"/>
      <c r="CB157" s="486"/>
      <c r="CC157" s="486"/>
      <c r="CD157" s="486"/>
      <c r="CE157" s="486"/>
      <c r="CF157" s="486"/>
      <c r="CG157" s="486"/>
      <c r="CH157" s="486"/>
      <c r="CI157" s="486"/>
      <c r="CJ157" s="486"/>
      <c r="CK157" s="486"/>
      <c r="CL157" s="486"/>
      <c r="CM157" s="486"/>
      <c r="CN157" s="486"/>
      <c r="CO157" s="486"/>
      <c r="CP157" s="486"/>
      <c r="CQ157" s="486"/>
      <c r="CR157" s="486"/>
      <c r="CS157" s="486"/>
      <c r="CT157" s="486"/>
      <c r="CU157" s="486"/>
      <c r="CV157" s="486"/>
      <c r="CW157" s="486"/>
      <c r="CX157" s="486"/>
      <c r="CY157" s="486"/>
      <c r="CZ157" s="486"/>
      <c r="DA157" s="486"/>
      <c r="DB157" s="486"/>
      <c r="DC157" s="486"/>
      <c r="DD157" s="486"/>
      <c r="DE157" s="486"/>
      <c r="DF157" s="486"/>
      <c r="DG157" s="486"/>
      <c r="DH157" s="486"/>
      <c r="DI157" s="486"/>
      <c r="DJ157" s="486"/>
      <c r="DK157" s="486"/>
      <c r="DL157" s="486"/>
      <c r="DM157" s="486"/>
      <c r="DN157" s="486"/>
      <c r="DO157" s="486"/>
      <c r="DP157" s="486"/>
      <c r="DQ157" s="486"/>
      <c r="DR157" s="486"/>
      <c r="DS157" s="486"/>
      <c r="DT157" s="486"/>
      <c r="DU157" s="486"/>
      <c r="DV157" s="486"/>
      <c r="DW157" s="486"/>
      <c r="DX157" s="486"/>
      <c r="DY157" s="486"/>
      <c r="DZ157" s="486"/>
      <c r="EA157" s="486"/>
      <c r="EB157" s="486"/>
      <c r="EC157" s="486"/>
      <c r="ED157" s="486"/>
      <c r="EE157" s="486"/>
      <c r="EF157" s="486"/>
    </row>
    <row r="158" spans="3:136" s="300" customFormat="1" x14ac:dyDescent="0.25">
      <c r="C158" s="303"/>
      <c r="D158" s="304"/>
      <c r="E158" s="304"/>
      <c r="F158" s="304"/>
      <c r="G158" s="304"/>
      <c r="H158" s="304"/>
      <c r="I158" s="304"/>
      <c r="J158" s="486"/>
      <c r="K158" s="486"/>
      <c r="L158" s="486">
        <v>6700</v>
      </c>
      <c r="M158" s="486"/>
      <c r="N158" s="486"/>
      <c r="O158" s="486"/>
      <c r="P158" s="486"/>
      <c r="Q158" s="486"/>
      <c r="R158" s="486"/>
      <c r="S158" s="486"/>
      <c r="T158" s="486"/>
      <c r="U158" s="486"/>
      <c r="V158" s="486"/>
      <c r="W158" s="486"/>
      <c r="X158" s="486"/>
      <c r="Y158" s="486"/>
      <c r="Z158" s="486"/>
      <c r="AA158" s="486"/>
      <c r="AB158" s="486"/>
      <c r="AC158" s="486"/>
      <c r="AD158" s="486"/>
      <c r="AE158" s="486"/>
      <c r="AF158" s="486"/>
      <c r="AG158" s="486"/>
      <c r="AH158" s="486"/>
      <c r="AI158" s="486"/>
      <c r="AJ158" s="486"/>
      <c r="AK158" s="486"/>
      <c r="AL158" s="486"/>
      <c r="AM158" s="486"/>
      <c r="AN158" s="486"/>
      <c r="AO158" s="486"/>
      <c r="AP158" s="486"/>
      <c r="AQ158" s="486"/>
      <c r="AR158" s="486"/>
      <c r="AS158" s="486"/>
      <c r="AT158" s="486"/>
      <c r="AU158" s="486"/>
      <c r="AV158" s="486"/>
      <c r="AW158" s="486"/>
      <c r="AX158" s="486"/>
      <c r="AY158" s="486"/>
      <c r="AZ158" s="486"/>
      <c r="BA158" s="486"/>
      <c r="BB158" s="486"/>
      <c r="BC158" s="486"/>
      <c r="BD158" s="486"/>
      <c r="BE158" s="486"/>
      <c r="BF158" s="486"/>
      <c r="BG158" s="486"/>
      <c r="BH158" s="486"/>
      <c r="BI158" s="486"/>
      <c r="BJ158" s="486"/>
      <c r="BK158" s="486"/>
      <c r="BL158" s="486"/>
      <c r="BM158" s="486"/>
      <c r="BN158" s="486"/>
      <c r="BO158" s="486"/>
      <c r="BP158" s="486"/>
      <c r="BQ158" s="486"/>
      <c r="BR158" s="486"/>
      <c r="BS158" s="486"/>
      <c r="BT158" s="486"/>
      <c r="BU158" s="486"/>
      <c r="BV158" s="486"/>
      <c r="BW158" s="486"/>
      <c r="BX158" s="486"/>
      <c r="BY158" s="486"/>
      <c r="BZ158" s="486"/>
      <c r="CA158" s="486"/>
      <c r="CB158" s="486"/>
      <c r="CC158" s="486"/>
      <c r="CD158" s="486"/>
      <c r="CE158" s="486"/>
      <c r="CF158" s="486"/>
      <c r="CG158" s="486"/>
      <c r="CH158" s="486"/>
      <c r="CI158" s="486"/>
      <c r="CJ158" s="486"/>
      <c r="CK158" s="486"/>
      <c r="CL158" s="486"/>
      <c r="CM158" s="486"/>
      <c r="CN158" s="486"/>
      <c r="CO158" s="486"/>
      <c r="CP158" s="486"/>
      <c r="CQ158" s="486"/>
      <c r="CR158" s="486"/>
      <c r="CS158" s="486"/>
      <c r="CT158" s="486"/>
      <c r="CU158" s="486"/>
      <c r="CV158" s="486"/>
      <c r="CW158" s="486"/>
      <c r="CX158" s="486"/>
      <c r="CY158" s="486"/>
      <c r="CZ158" s="486"/>
      <c r="DA158" s="486"/>
      <c r="DB158" s="486"/>
      <c r="DC158" s="486"/>
      <c r="DD158" s="486"/>
      <c r="DE158" s="486"/>
      <c r="DF158" s="486"/>
      <c r="DG158" s="486"/>
      <c r="DH158" s="486"/>
      <c r="DI158" s="486"/>
      <c r="DJ158" s="486"/>
      <c r="DK158" s="486"/>
      <c r="DL158" s="486"/>
      <c r="DM158" s="486"/>
      <c r="DN158" s="486"/>
      <c r="DO158" s="486"/>
      <c r="DP158" s="486"/>
      <c r="DQ158" s="486"/>
      <c r="DR158" s="486"/>
      <c r="DS158" s="486"/>
      <c r="DT158" s="486"/>
      <c r="DU158" s="486"/>
      <c r="DV158" s="486"/>
      <c r="DW158" s="486"/>
      <c r="DX158" s="486"/>
      <c r="DY158" s="486"/>
      <c r="DZ158" s="486"/>
      <c r="EA158" s="486"/>
      <c r="EB158" s="486"/>
      <c r="EC158" s="486"/>
      <c r="ED158" s="486"/>
      <c r="EE158" s="486"/>
      <c r="EF158" s="486"/>
    </row>
    <row r="159" spans="3:136" s="300" customFormat="1" x14ac:dyDescent="0.25">
      <c r="C159" s="303"/>
      <c r="D159" s="304"/>
      <c r="E159" s="304"/>
      <c r="F159" s="304"/>
      <c r="G159" s="304"/>
      <c r="H159" s="304"/>
      <c r="I159" s="304"/>
      <c r="J159" s="486"/>
      <c r="K159" s="486"/>
      <c r="L159" s="486">
        <v>6800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6"/>
      <c r="X159" s="486"/>
      <c r="Y159" s="486"/>
      <c r="Z159" s="486"/>
      <c r="AA159" s="486"/>
      <c r="AB159" s="486"/>
      <c r="AC159" s="486"/>
      <c r="AD159" s="486"/>
      <c r="AE159" s="486"/>
      <c r="AF159" s="486"/>
      <c r="AG159" s="486"/>
      <c r="AH159" s="486"/>
      <c r="AI159" s="486"/>
      <c r="AJ159" s="486"/>
      <c r="AK159" s="486"/>
      <c r="AL159" s="486"/>
      <c r="AM159" s="486"/>
      <c r="AN159" s="486"/>
      <c r="AO159" s="486"/>
      <c r="AP159" s="486"/>
      <c r="AQ159" s="486"/>
      <c r="AR159" s="486"/>
      <c r="AS159" s="486"/>
      <c r="AT159" s="486"/>
      <c r="AU159" s="486"/>
      <c r="AV159" s="486"/>
      <c r="AW159" s="486"/>
      <c r="AX159" s="486"/>
      <c r="AY159" s="486"/>
      <c r="AZ159" s="486"/>
      <c r="BA159" s="486"/>
      <c r="BB159" s="486"/>
      <c r="BC159" s="486"/>
      <c r="BD159" s="486"/>
      <c r="BE159" s="486"/>
      <c r="BF159" s="486"/>
      <c r="BG159" s="486"/>
      <c r="BH159" s="486"/>
      <c r="BI159" s="486"/>
      <c r="BJ159" s="486"/>
      <c r="BK159" s="486"/>
      <c r="BL159" s="486"/>
      <c r="BM159" s="486"/>
      <c r="BN159" s="486"/>
      <c r="BO159" s="486"/>
      <c r="BP159" s="486"/>
      <c r="BQ159" s="486"/>
      <c r="BR159" s="486"/>
      <c r="BS159" s="486"/>
      <c r="BT159" s="486"/>
      <c r="BU159" s="486"/>
      <c r="BV159" s="486"/>
      <c r="BW159" s="486"/>
      <c r="BX159" s="486"/>
      <c r="BY159" s="486"/>
      <c r="BZ159" s="486"/>
      <c r="CA159" s="486"/>
      <c r="CB159" s="486"/>
      <c r="CC159" s="486"/>
      <c r="CD159" s="486"/>
      <c r="CE159" s="486"/>
      <c r="CF159" s="486"/>
      <c r="CG159" s="486"/>
      <c r="CH159" s="486"/>
      <c r="CI159" s="486"/>
      <c r="CJ159" s="486"/>
      <c r="CK159" s="486"/>
      <c r="CL159" s="486"/>
      <c r="CM159" s="486"/>
      <c r="CN159" s="486"/>
      <c r="CO159" s="486"/>
      <c r="CP159" s="486"/>
      <c r="CQ159" s="486"/>
      <c r="CR159" s="486"/>
      <c r="CS159" s="486"/>
      <c r="CT159" s="486"/>
      <c r="CU159" s="486"/>
      <c r="CV159" s="486"/>
      <c r="CW159" s="486"/>
      <c r="CX159" s="486"/>
      <c r="CY159" s="486"/>
      <c r="CZ159" s="486"/>
      <c r="DA159" s="486"/>
      <c r="DB159" s="486"/>
      <c r="DC159" s="486"/>
      <c r="DD159" s="486"/>
      <c r="DE159" s="486"/>
      <c r="DF159" s="486"/>
      <c r="DG159" s="486"/>
      <c r="DH159" s="486"/>
      <c r="DI159" s="486"/>
      <c r="DJ159" s="486"/>
      <c r="DK159" s="486"/>
      <c r="DL159" s="486"/>
      <c r="DM159" s="486"/>
      <c r="DN159" s="486"/>
      <c r="DO159" s="486"/>
      <c r="DP159" s="486"/>
      <c r="DQ159" s="486"/>
      <c r="DR159" s="486"/>
      <c r="DS159" s="486"/>
      <c r="DT159" s="486"/>
      <c r="DU159" s="486"/>
      <c r="DV159" s="486"/>
      <c r="DW159" s="486"/>
      <c r="DX159" s="486"/>
      <c r="DY159" s="486"/>
      <c r="DZ159" s="486"/>
      <c r="EA159" s="486"/>
      <c r="EB159" s="486"/>
      <c r="EC159" s="486"/>
      <c r="ED159" s="486"/>
      <c r="EE159" s="486"/>
      <c r="EF159" s="486"/>
    </row>
    <row r="160" spans="3:136" s="300" customFormat="1" x14ac:dyDescent="0.25">
      <c r="C160" s="303"/>
      <c r="D160" s="304"/>
      <c r="E160" s="304"/>
      <c r="F160" s="304"/>
      <c r="G160" s="304"/>
      <c r="H160" s="304"/>
      <c r="I160" s="304"/>
      <c r="J160" s="486"/>
      <c r="K160" s="486"/>
      <c r="L160" s="486">
        <v>6900</v>
      </c>
      <c r="M160" s="486"/>
      <c r="N160" s="486"/>
      <c r="O160" s="486"/>
      <c r="P160" s="486"/>
      <c r="Q160" s="486"/>
      <c r="R160" s="486"/>
      <c r="S160" s="486"/>
      <c r="T160" s="486"/>
      <c r="U160" s="486"/>
      <c r="V160" s="486"/>
      <c r="W160" s="486"/>
      <c r="X160" s="486"/>
      <c r="Y160" s="486"/>
      <c r="Z160" s="486"/>
      <c r="AA160" s="486"/>
      <c r="AB160" s="486"/>
      <c r="AC160" s="486"/>
      <c r="AD160" s="486"/>
      <c r="AE160" s="486"/>
      <c r="AF160" s="486"/>
      <c r="AG160" s="486"/>
      <c r="AH160" s="486"/>
      <c r="AI160" s="486"/>
      <c r="AJ160" s="486"/>
      <c r="AK160" s="486"/>
      <c r="AL160" s="486"/>
      <c r="AM160" s="486"/>
      <c r="AN160" s="486"/>
      <c r="AO160" s="486"/>
      <c r="AP160" s="486"/>
      <c r="AQ160" s="486"/>
      <c r="AR160" s="486"/>
      <c r="AS160" s="486"/>
      <c r="AT160" s="486"/>
      <c r="AU160" s="486"/>
      <c r="AV160" s="486"/>
      <c r="AW160" s="486"/>
      <c r="AX160" s="486"/>
      <c r="AY160" s="486"/>
      <c r="AZ160" s="486"/>
      <c r="BA160" s="486"/>
      <c r="BB160" s="486"/>
      <c r="BC160" s="486"/>
      <c r="BD160" s="486"/>
      <c r="BE160" s="486"/>
      <c r="BF160" s="486"/>
      <c r="BG160" s="486"/>
      <c r="BH160" s="486"/>
      <c r="BI160" s="486"/>
      <c r="BJ160" s="486"/>
      <c r="BK160" s="486"/>
      <c r="BL160" s="486"/>
      <c r="BM160" s="486"/>
      <c r="BN160" s="486"/>
      <c r="BO160" s="486"/>
      <c r="BP160" s="486"/>
      <c r="BQ160" s="486"/>
      <c r="BR160" s="486"/>
      <c r="BS160" s="486"/>
      <c r="BT160" s="486"/>
      <c r="BU160" s="486"/>
      <c r="BV160" s="486"/>
      <c r="BW160" s="486"/>
      <c r="BX160" s="486"/>
      <c r="BY160" s="486"/>
      <c r="BZ160" s="486"/>
      <c r="CA160" s="486"/>
      <c r="CB160" s="486"/>
      <c r="CC160" s="486"/>
      <c r="CD160" s="486"/>
      <c r="CE160" s="486"/>
      <c r="CF160" s="486"/>
      <c r="CG160" s="486"/>
      <c r="CH160" s="486"/>
      <c r="CI160" s="486"/>
      <c r="CJ160" s="486"/>
      <c r="CK160" s="486"/>
      <c r="CL160" s="486"/>
      <c r="CM160" s="486"/>
      <c r="CN160" s="486"/>
      <c r="CO160" s="486"/>
      <c r="CP160" s="486"/>
      <c r="CQ160" s="486"/>
      <c r="CR160" s="486"/>
      <c r="CS160" s="486"/>
      <c r="CT160" s="486"/>
      <c r="CU160" s="486"/>
      <c r="CV160" s="486"/>
      <c r="CW160" s="486"/>
      <c r="CX160" s="486"/>
      <c r="CY160" s="486"/>
      <c r="CZ160" s="486"/>
      <c r="DA160" s="486"/>
      <c r="DB160" s="486"/>
      <c r="DC160" s="486"/>
      <c r="DD160" s="486"/>
      <c r="DE160" s="486"/>
      <c r="DF160" s="486"/>
      <c r="DG160" s="486"/>
      <c r="DH160" s="486"/>
      <c r="DI160" s="486"/>
      <c r="DJ160" s="486"/>
      <c r="DK160" s="486"/>
      <c r="DL160" s="486"/>
      <c r="DM160" s="486"/>
      <c r="DN160" s="486"/>
      <c r="DO160" s="486"/>
      <c r="DP160" s="486"/>
      <c r="DQ160" s="486"/>
      <c r="DR160" s="486"/>
      <c r="DS160" s="486"/>
      <c r="DT160" s="486"/>
      <c r="DU160" s="486"/>
      <c r="DV160" s="486"/>
      <c r="DW160" s="486"/>
      <c r="DX160" s="486"/>
      <c r="DY160" s="486"/>
      <c r="DZ160" s="486"/>
      <c r="EA160" s="486"/>
      <c r="EB160" s="486"/>
      <c r="EC160" s="486"/>
      <c r="ED160" s="486"/>
      <c r="EE160" s="486"/>
      <c r="EF160" s="486"/>
    </row>
    <row r="161" spans="3:136" s="300" customFormat="1" x14ac:dyDescent="0.25">
      <c r="C161" s="303"/>
      <c r="D161" s="304"/>
      <c r="E161" s="304"/>
      <c r="F161" s="304"/>
      <c r="G161" s="304"/>
      <c r="H161" s="304"/>
      <c r="I161" s="304"/>
      <c r="J161" s="486"/>
      <c r="K161" s="486"/>
      <c r="L161" s="486">
        <v>7000</v>
      </c>
      <c r="M161" s="486"/>
      <c r="N161" s="486"/>
      <c r="O161" s="486"/>
      <c r="P161" s="486"/>
      <c r="Q161" s="486"/>
      <c r="R161" s="486"/>
      <c r="S161" s="486"/>
      <c r="T161" s="486"/>
      <c r="U161" s="486"/>
      <c r="V161" s="486"/>
      <c r="W161" s="486"/>
      <c r="X161" s="486"/>
      <c r="Y161" s="486"/>
      <c r="Z161" s="486"/>
      <c r="AA161" s="486"/>
      <c r="AB161" s="486"/>
      <c r="AC161" s="486"/>
      <c r="AD161" s="486"/>
      <c r="AE161" s="486"/>
      <c r="AF161" s="486"/>
      <c r="AG161" s="486"/>
      <c r="AH161" s="486"/>
      <c r="AI161" s="486"/>
      <c r="AJ161" s="486"/>
      <c r="AK161" s="486"/>
      <c r="AL161" s="486"/>
      <c r="AM161" s="486"/>
      <c r="AN161" s="486"/>
      <c r="AO161" s="486"/>
      <c r="AP161" s="486"/>
      <c r="AQ161" s="486"/>
      <c r="AR161" s="486"/>
      <c r="AS161" s="486"/>
      <c r="AT161" s="486"/>
      <c r="AU161" s="486"/>
      <c r="AV161" s="486"/>
      <c r="AW161" s="486"/>
      <c r="AX161" s="486"/>
      <c r="AY161" s="486"/>
      <c r="AZ161" s="486"/>
      <c r="BA161" s="486"/>
      <c r="BB161" s="486"/>
      <c r="BC161" s="486"/>
      <c r="BD161" s="486"/>
      <c r="BE161" s="486"/>
      <c r="BF161" s="486"/>
      <c r="BG161" s="486"/>
      <c r="BH161" s="486"/>
      <c r="BI161" s="486"/>
      <c r="BJ161" s="486"/>
      <c r="BK161" s="486"/>
      <c r="BL161" s="486"/>
      <c r="BM161" s="486"/>
      <c r="BN161" s="486"/>
      <c r="BO161" s="486"/>
      <c r="BP161" s="486"/>
      <c r="BQ161" s="486"/>
      <c r="BR161" s="486"/>
      <c r="BS161" s="486"/>
      <c r="BT161" s="486"/>
      <c r="BU161" s="486"/>
      <c r="BV161" s="486"/>
      <c r="BW161" s="486"/>
      <c r="BX161" s="486"/>
      <c r="BY161" s="486"/>
      <c r="BZ161" s="486"/>
      <c r="CA161" s="486"/>
      <c r="CB161" s="486"/>
      <c r="CC161" s="486"/>
      <c r="CD161" s="486"/>
      <c r="CE161" s="486"/>
      <c r="CF161" s="486"/>
      <c r="CG161" s="486"/>
      <c r="CH161" s="486"/>
      <c r="CI161" s="486"/>
      <c r="CJ161" s="486"/>
      <c r="CK161" s="486"/>
      <c r="CL161" s="486"/>
      <c r="CM161" s="486"/>
      <c r="CN161" s="486"/>
      <c r="CO161" s="486"/>
      <c r="CP161" s="486"/>
      <c r="CQ161" s="486"/>
      <c r="CR161" s="486"/>
      <c r="CS161" s="486"/>
      <c r="CT161" s="486"/>
      <c r="CU161" s="486"/>
      <c r="CV161" s="486"/>
      <c r="CW161" s="486"/>
      <c r="CX161" s="486"/>
      <c r="CY161" s="486"/>
      <c r="CZ161" s="486"/>
      <c r="DA161" s="486"/>
      <c r="DB161" s="486"/>
      <c r="DC161" s="486"/>
      <c r="DD161" s="486"/>
      <c r="DE161" s="486"/>
      <c r="DF161" s="486"/>
      <c r="DG161" s="486"/>
      <c r="DH161" s="486"/>
      <c r="DI161" s="486"/>
      <c r="DJ161" s="486"/>
      <c r="DK161" s="486"/>
      <c r="DL161" s="486"/>
      <c r="DM161" s="486"/>
      <c r="DN161" s="486"/>
      <c r="DO161" s="486"/>
      <c r="DP161" s="486"/>
      <c r="DQ161" s="486"/>
      <c r="DR161" s="486"/>
      <c r="DS161" s="486"/>
      <c r="DT161" s="486"/>
      <c r="DU161" s="486"/>
      <c r="DV161" s="486"/>
      <c r="DW161" s="486"/>
      <c r="DX161" s="486"/>
      <c r="DY161" s="486"/>
      <c r="DZ161" s="486"/>
      <c r="EA161" s="486"/>
      <c r="EB161" s="486"/>
      <c r="EC161" s="486"/>
      <c r="ED161" s="486"/>
      <c r="EE161" s="486"/>
      <c r="EF161" s="486"/>
    </row>
    <row r="162" spans="3:136" s="300" customFormat="1" x14ac:dyDescent="0.25">
      <c r="C162" s="303"/>
      <c r="D162" s="304"/>
      <c r="E162" s="304"/>
      <c r="F162" s="304"/>
      <c r="G162" s="304"/>
      <c r="H162" s="304"/>
      <c r="I162" s="304"/>
      <c r="J162" s="486"/>
      <c r="K162" s="486"/>
      <c r="L162" s="486">
        <v>7100</v>
      </c>
      <c r="M162" s="486"/>
      <c r="N162" s="486"/>
      <c r="O162" s="486"/>
      <c r="P162" s="486"/>
      <c r="Q162" s="486"/>
      <c r="R162" s="486"/>
      <c r="S162" s="486"/>
      <c r="T162" s="486"/>
      <c r="U162" s="486"/>
      <c r="V162" s="486"/>
      <c r="W162" s="486"/>
      <c r="X162" s="486"/>
      <c r="Y162" s="486"/>
      <c r="Z162" s="486"/>
      <c r="AA162" s="486"/>
      <c r="AB162" s="486"/>
      <c r="AC162" s="486"/>
      <c r="AD162" s="486"/>
      <c r="AE162" s="486"/>
      <c r="AF162" s="486"/>
      <c r="AG162" s="486"/>
      <c r="AH162" s="486"/>
      <c r="AI162" s="486"/>
      <c r="AJ162" s="486"/>
      <c r="AK162" s="486"/>
      <c r="AL162" s="486"/>
      <c r="AM162" s="486"/>
      <c r="AN162" s="486"/>
      <c r="AO162" s="486"/>
      <c r="AP162" s="486"/>
      <c r="AQ162" s="486"/>
      <c r="AR162" s="486"/>
      <c r="AS162" s="486"/>
      <c r="AT162" s="486"/>
      <c r="AU162" s="486"/>
      <c r="AV162" s="486"/>
      <c r="AW162" s="486"/>
      <c r="AX162" s="486"/>
      <c r="AY162" s="486"/>
      <c r="AZ162" s="486"/>
      <c r="BA162" s="486"/>
      <c r="BB162" s="486"/>
      <c r="BC162" s="486"/>
      <c r="BD162" s="486"/>
      <c r="BE162" s="486"/>
      <c r="BF162" s="486"/>
      <c r="BG162" s="486"/>
      <c r="BH162" s="486"/>
      <c r="BI162" s="486"/>
      <c r="BJ162" s="486"/>
      <c r="BK162" s="486"/>
      <c r="BL162" s="486"/>
      <c r="BM162" s="486"/>
      <c r="BN162" s="486"/>
      <c r="BO162" s="486"/>
      <c r="BP162" s="486"/>
      <c r="BQ162" s="486"/>
      <c r="BR162" s="486"/>
      <c r="BS162" s="486"/>
      <c r="BT162" s="486"/>
      <c r="BU162" s="486"/>
      <c r="BV162" s="486"/>
      <c r="BW162" s="486"/>
      <c r="BX162" s="486"/>
      <c r="BY162" s="486"/>
      <c r="BZ162" s="486"/>
      <c r="CA162" s="486"/>
      <c r="CB162" s="486"/>
      <c r="CC162" s="486"/>
      <c r="CD162" s="486"/>
      <c r="CE162" s="486"/>
      <c r="CF162" s="486"/>
      <c r="CG162" s="486"/>
      <c r="CH162" s="486"/>
      <c r="CI162" s="486"/>
      <c r="CJ162" s="486"/>
      <c r="CK162" s="486"/>
      <c r="CL162" s="486"/>
      <c r="CM162" s="486"/>
      <c r="CN162" s="486"/>
      <c r="CO162" s="486"/>
      <c r="CP162" s="486"/>
      <c r="CQ162" s="486"/>
      <c r="CR162" s="486"/>
      <c r="CS162" s="486"/>
      <c r="CT162" s="486"/>
      <c r="CU162" s="486"/>
      <c r="CV162" s="486"/>
      <c r="CW162" s="486"/>
      <c r="CX162" s="486"/>
      <c r="CY162" s="486"/>
      <c r="CZ162" s="486"/>
      <c r="DA162" s="486"/>
      <c r="DB162" s="486"/>
      <c r="DC162" s="486"/>
      <c r="DD162" s="486"/>
      <c r="DE162" s="486"/>
      <c r="DF162" s="486"/>
      <c r="DG162" s="486"/>
      <c r="DH162" s="486"/>
      <c r="DI162" s="486"/>
      <c r="DJ162" s="486"/>
      <c r="DK162" s="486"/>
      <c r="DL162" s="486"/>
      <c r="DM162" s="486"/>
      <c r="DN162" s="486"/>
      <c r="DO162" s="486"/>
      <c r="DP162" s="486"/>
      <c r="DQ162" s="486"/>
      <c r="DR162" s="486"/>
      <c r="DS162" s="486"/>
      <c r="DT162" s="486"/>
      <c r="DU162" s="486"/>
      <c r="DV162" s="486"/>
      <c r="DW162" s="486"/>
      <c r="DX162" s="486"/>
      <c r="DY162" s="486"/>
      <c r="DZ162" s="486"/>
      <c r="EA162" s="486"/>
      <c r="EB162" s="486"/>
      <c r="EC162" s="486"/>
      <c r="ED162" s="486"/>
      <c r="EE162" s="486"/>
      <c r="EF162" s="486"/>
    </row>
    <row r="163" spans="3:136" s="300" customFormat="1" x14ac:dyDescent="0.25">
      <c r="C163" s="303"/>
      <c r="D163" s="304"/>
      <c r="E163" s="304"/>
      <c r="F163" s="304"/>
      <c r="G163" s="304"/>
      <c r="H163" s="304"/>
      <c r="I163" s="304"/>
      <c r="J163" s="486"/>
      <c r="K163" s="486"/>
      <c r="L163" s="486">
        <v>7200</v>
      </c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6"/>
      <c r="AH163" s="486"/>
      <c r="AI163" s="486"/>
      <c r="AJ163" s="486"/>
      <c r="AK163" s="486"/>
      <c r="AL163" s="486"/>
      <c r="AM163" s="486"/>
      <c r="AN163" s="486"/>
      <c r="AO163" s="486"/>
      <c r="AP163" s="486"/>
      <c r="AQ163" s="486"/>
      <c r="AR163" s="486"/>
      <c r="AS163" s="486"/>
      <c r="AT163" s="486"/>
      <c r="AU163" s="486"/>
      <c r="AV163" s="486"/>
      <c r="AW163" s="486"/>
      <c r="AX163" s="486"/>
      <c r="AY163" s="486"/>
      <c r="AZ163" s="486"/>
      <c r="BA163" s="486"/>
      <c r="BB163" s="486"/>
      <c r="BC163" s="486"/>
      <c r="BD163" s="486"/>
      <c r="BE163" s="486"/>
      <c r="BF163" s="486"/>
      <c r="BG163" s="486"/>
      <c r="BH163" s="486"/>
      <c r="BI163" s="486"/>
      <c r="BJ163" s="486"/>
      <c r="BK163" s="486"/>
      <c r="BL163" s="486"/>
      <c r="BM163" s="486"/>
      <c r="BN163" s="486"/>
      <c r="BO163" s="486"/>
      <c r="BP163" s="486"/>
      <c r="BQ163" s="486"/>
      <c r="BR163" s="486"/>
      <c r="BS163" s="486"/>
      <c r="BT163" s="486"/>
      <c r="BU163" s="486"/>
      <c r="BV163" s="486"/>
      <c r="BW163" s="486"/>
      <c r="BX163" s="486"/>
      <c r="BY163" s="486"/>
      <c r="BZ163" s="486"/>
      <c r="CA163" s="486"/>
      <c r="CB163" s="486"/>
      <c r="CC163" s="486"/>
      <c r="CD163" s="486"/>
      <c r="CE163" s="486"/>
      <c r="CF163" s="486"/>
      <c r="CG163" s="486"/>
      <c r="CH163" s="486"/>
      <c r="CI163" s="486"/>
      <c r="CJ163" s="486"/>
      <c r="CK163" s="486"/>
      <c r="CL163" s="486"/>
      <c r="CM163" s="486"/>
      <c r="CN163" s="486"/>
      <c r="CO163" s="486"/>
      <c r="CP163" s="486"/>
      <c r="CQ163" s="486"/>
      <c r="CR163" s="486"/>
      <c r="CS163" s="486"/>
      <c r="CT163" s="486"/>
      <c r="CU163" s="486"/>
      <c r="CV163" s="486"/>
      <c r="CW163" s="486"/>
      <c r="CX163" s="486"/>
      <c r="CY163" s="486"/>
      <c r="CZ163" s="486"/>
      <c r="DA163" s="486"/>
      <c r="DB163" s="486"/>
      <c r="DC163" s="486"/>
      <c r="DD163" s="486"/>
      <c r="DE163" s="486"/>
      <c r="DF163" s="486"/>
      <c r="DG163" s="486"/>
      <c r="DH163" s="486"/>
      <c r="DI163" s="486"/>
      <c r="DJ163" s="486"/>
      <c r="DK163" s="486"/>
      <c r="DL163" s="486"/>
      <c r="DM163" s="486"/>
      <c r="DN163" s="486"/>
      <c r="DO163" s="486"/>
      <c r="DP163" s="486"/>
      <c r="DQ163" s="486"/>
      <c r="DR163" s="486"/>
      <c r="DS163" s="486"/>
      <c r="DT163" s="486"/>
      <c r="DU163" s="486"/>
      <c r="DV163" s="486"/>
      <c r="DW163" s="486"/>
      <c r="DX163" s="486"/>
      <c r="DY163" s="486"/>
      <c r="DZ163" s="486"/>
      <c r="EA163" s="486"/>
      <c r="EB163" s="486"/>
      <c r="EC163" s="486"/>
      <c r="ED163" s="486"/>
      <c r="EE163" s="486"/>
      <c r="EF163" s="486"/>
    </row>
    <row r="164" spans="3:136" s="300" customFormat="1" x14ac:dyDescent="0.25">
      <c r="C164" s="303"/>
      <c r="D164" s="304"/>
      <c r="E164" s="304"/>
      <c r="F164" s="304"/>
      <c r="G164" s="304"/>
      <c r="H164" s="304"/>
      <c r="I164" s="304"/>
      <c r="J164" s="486"/>
      <c r="K164" s="486"/>
      <c r="L164" s="486">
        <v>7300</v>
      </c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6"/>
      <c r="AO164" s="486"/>
      <c r="AP164" s="486"/>
      <c r="AQ164" s="486"/>
      <c r="AR164" s="486"/>
      <c r="AS164" s="486"/>
      <c r="AT164" s="486"/>
      <c r="AU164" s="486"/>
      <c r="AV164" s="486"/>
      <c r="AW164" s="486"/>
      <c r="AX164" s="486"/>
      <c r="AY164" s="486"/>
      <c r="AZ164" s="486"/>
      <c r="BA164" s="486"/>
      <c r="BB164" s="486"/>
      <c r="BC164" s="486"/>
      <c r="BD164" s="486"/>
      <c r="BE164" s="486"/>
      <c r="BF164" s="486"/>
      <c r="BG164" s="486"/>
      <c r="BH164" s="486"/>
      <c r="BI164" s="486"/>
      <c r="BJ164" s="486"/>
      <c r="BK164" s="486"/>
      <c r="BL164" s="486"/>
      <c r="BM164" s="486"/>
      <c r="BN164" s="486"/>
      <c r="BO164" s="486"/>
      <c r="BP164" s="486"/>
      <c r="BQ164" s="486"/>
      <c r="BR164" s="486"/>
      <c r="BS164" s="486"/>
      <c r="BT164" s="486"/>
      <c r="BU164" s="486"/>
      <c r="BV164" s="486"/>
      <c r="BW164" s="486"/>
      <c r="BX164" s="486"/>
      <c r="BY164" s="486"/>
      <c r="BZ164" s="486"/>
      <c r="CA164" s="486"/>
      <c r="CB164" s="486"/>
      <c r="CC164" s="486"/>
      <c r="CD164" s="486"/>
      <c r="CE164" s="486"/>
      <c r="CF164" s="486"/>
      <c r="CG164" s="486"/>
      <c r="CH164" s="486"/>
      <c r="CI164" s="486"/>
      <c r="CJ164" s="486"/>
      <c r="CK164" s="486"/>
      <c r="CL164" s="486"/>
      <c r="CM164" s="486"/>
      <c r="CN164" s="486"/>
      <c r="CO164" s="486"/>
      <c r="CP164" s="486"/>
      <c r="CQ164" s="486"/>
      <c r="CR164" s="486"/>
      <c r="CS164" s="486"/>
      <c r="CT164" s="486"/>
      <c r="CU164" s="486"/>
      <c r="CV164" s="486"/>
      <c r="CW164" s="486"/>
      <c r="CX164" s="486"/>
      <c r="CY164" s="486"/>
      <c r="CZ164" s="486"/>
      <c r="DA164" s="486"/>
      <c r="DB164" s="486"/>
      <c r="DC164" s="486"/>
      <c r="DD164" s="486"/>
      <c r="DE164" s="486"/>
      <c r="DF164" s="486"/>
      <c r="DG164" s="486"/>
      <c r="DH164" s="486"/>
      <c r="DI164" s="486"/>
      <c r="DJ164" s="486"/>
      <c r="DK164" s="486"/>
      <c r="DL164" s="486"/>
      <c r="DM164" s="486"/>
      <c r="DN164" s="486"/>
      <c r="DO164" s="486"/>
      <c r="DP164" s="486"/>
      <c r="DQ164" s="486"/>
      <c r="DR164" s="486"/>
      <c r="DS164" s="486"/>
      <c r="DT164" s="486"/>
      <c r="DU164" s="486"/>
      <c r="DV164" s="486"/>
      <c r="DW164" s="486"/>
      <c r="DX164" s="486"/>
      <c r="DY164" s="486"/>
      <c r="DZ164" s="486"/>
      <c r="EA164" s="486"/>
      <c r="EB164" s="486"/>
      <c r="EC164" s="486"/>
      <c r="ED164" s="486"/>
      <c r="EE164" s="486"/>
      <c r="EF164" s="486"/>
    </row>
    <row r="165" spans="3:136" s="300" customFormat="1" x14ac:dyDescent="0.25">
      <c r="C165" s="303"/>
      <c r="D165" s="304"/>
      <c r="E165" s="304"/>
      <c r="F165" s="304"/>
      <c r="G165" s="304"/>
      <c r="H165" s="304"/>
      <c r="I165" s="304"/>
      <c r="J165" s="486"/>
      <c r="K165" s="486"/>
      <c r="L165" s="486">
        <v>7400</v>
      </c>
      <c r="M165" s="486"/>
      <c r="N165" s="486"/>
      <c r="O165" s="486"/>
      <c r="P165" s="486"/>
      <c r="Q165" s="486"/>
      <c r="R165" s="486"/>
      <c r="S165" s="486"/>
      <c r="T165" s="486"/>
      <c r="U165" s="486"/>
      <c r="V165" s="486"/>
      <c r="W165" s="486"/>
      <c r="X165" s="486"/>
      <c r="Y165" s="486"/>
      <c r="Z165" s="486"/>
      <c r="AA165" s="486"/>
      <c r="AB165" s="486"/>
      <c r="AC165" s="486"/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6"/>
      <c r="AS165" s="486"/>
      <c r="AT165" s="486"/>
      <c r="AU165" s="486"/>
      <c r="AV165" s="486"/>
      <c r="AW165" s="486"/>
      <c r="AX165" s="486"/>
      <c r="AY165" s="486"/>
      <c r="AZ165" s="486"/>
      <c r="BA165" s="486"/>
      <c r="BB165" s="486"/>
      <c r="BC165" s="486"/>
      <c r="BD165" s="486"/>
      <c r="BE165" s="486"/>
      <c r="BF165" s="486"/>
      <c r="BG165" s="486"/>
      <c r="BH165" s="486"/>
      <c r="BI165" s="486"/>
      <c r="BJ165" s="486"/>
      <c r="BK165" s="486"/>
      <c r="BL165" s="486"/>
      <c r="BM165" s="486"/>
      <c r="BN165" s="486"/>
      <c r="BO165" s="486"/>
      <c r="BP165" s="486"/>
      <c r="BQ165" s="486"/>
      <c r="BR165" s="486"/>
      <c r="BS165" s="486"/>
      <c r="BT165" s="486"/>
      <c r="BU165" s="486"/>
      <c r="BV165" s="486"/>
      <c r="BW165" s="486"/>
      <c r="BX165" s="486"/>
      <c r="BY165" s="486"/>
      <c r="BZ165" s="486"/>
      <c r="CA165" s="486"/>
      <c r="CB165" s="486"/>
      <c r="CC165" s="486"/>
      <c r="CD165" s="486"/>
      <c r="CE165" s="486"/>
      <c r="CF165" s="486"/>
      <c r="CG165" s="486"/>
      <c r="CH165" s="486"/>
      <c r="CI165" s="486"/>
      <c r="CJ165" s="486"/>
      <c r="CK165" s="486"/>
      <c r="CL165" s="486"/>
      <c r="CM165" s="486"/>
      <c r="CN165" s="486"/>
      <c r="CO165" s="486"/>
      <c r="CP165" s="486"/>
      <c r="CQ165" s="486"/>
      <c r="CR165" s="486"/>
      <c r="CS165" s="486"/>
      <c r="CT165" s="486"/>
      <c r="CU165" s="486"/>
      <c r="CV165" s="486"/>
      <c r="CW165" s="486"/>
      <c r="CX165" s="486"/>
      <c r="CY165" s="486"/>
      <c r="CZ165" s="486"/>
      <c r="DA165" s="486"/>
      <c r="DB165" s="486"/>
      <c r="DC165" s="486"/>
      <c r="DD165" s="486"/>
      <c r="DE165" s="486"/>
      <c r="DF165" s="486"/>
      <c r="DG165" s="486"/>
      <c r="DH165" s="486"/>
      <c r="DI165" s="486"/>
      <c r="DJ165" s="486"/>
      <c r="DK165" s="486"/>
      <c r="DL165" s="486"/>
      <c r="DM165" s="486"/>
      <c r="DN165" s="486"/>
      <c r="DO165" s="486"/>
      <c r="DP165" s="486"/>
      <c r="DQ165" s="486"/>
      <c r="DR165" s="486"/>
      <c r="DS165" s="486"/>
      <c r="DT165" s="486"/>
      <c r="DU165" s="486"/>
      <c r="DV165" s="486"/>
      <c r="DW165" s="486"/>
      <c r="DX165" s="486"/>
      <c r="DY165" s="486"/>
      <c r="DZ165" s="486"/>
      <c r="EA165" s="486"/>
      <c r="EB165" s="486"/>
      <c r="EC165" s="486"/>
      <c r="ED165" s="486"/>
      <c r="EE165" s="486"/>
      <c r="EF165" s="486"/>
    </row>
    <row r="166" spans="3:136" s="300" customFormat="1" x14ac:dyDescent="0.25">
      <c r="C166" s="303"/>
      <c r="D166" s="304"/>
      <c r="E166" s="304"/>
      <c r="F166" s="304"/>
      <c r="G166" s="304"/>
      <c r="H166" s="304"/>
      <c r="I166" s="304"/>
      <c r="J166" s="486"/>
      <c r="K166" s="486"/>
      <c r="L166" s="486">
        <v>7500</v>
      </c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6"/>
      <c r="AH166" s="486"/>
      <c r="AI166" s="486"/>
      <c r="AJ166" s="486"/>
      <c r="AK166" s="486"/>
      <c r="AL166" s="486"/>
      <c r="AM166" s="486"/>
      <c r="AN166" s="486"/>
      <c r="AO166" s="486"/>
      <c r="AP166" s="486"/>
      <c r="AQ166" s="486"/>
      <c r="AR166" s="486"/>
      <c r="AS166" s="486"/>
      <c r="AT166" s="486"/>
      <c r="AU166" s="486"/>
      <c r="AV166" s="486"/>
      <c r="AW166" s="486"/>
      <c r="AX166" s="486"/>
      <c r="AY166" s="486"/>
      <c r="AZ166" s="486"/>
      <c r="BA166" s="486"/>
      <c r="BB166" s="486"/>
      <c r="BC166" s="486"/>
      <c r="BD166" s="486"/>
      <c r="BE166" s="486"/>
      <c r="BF166" s="486"/>
      <c r="BG166" s="486"/>
      <c r="BH166" s="486"/>
      <c r="BI166" s="486"/>
      <c r="BJ166" s="486"/>
      <c r="BK166" s="486"/>
      <c r="BL166" s="486"/>
      <c r="BM166" s="486"/>
      <c r="BN166" s="486"/>
      <c r="BO166" s="486"/>
      <c r="BP166" s="486"/>
      <c r="BQ166" s="486"/>
      <c r="BR166" s="486"/>
      <c r="BS166" s="486"/>
      <c r="BT166" s="486"/>
      <c r="BU166" s="486"/>
      <c r="BV166" s="486"/>
      <c r="BW166" s="486"/>
      <c r="BX166" s="486"/>
      <c r="BY166" s="486"/>
      <c r="BZ166" s="486"/>
      <c r="CA166" s="486"/>
      <c r="CB166" s="486"/>
      <c r="CC166" s="486"/>
      <c r="CD166" s="486"/>
      <c r="CE166" s="486"/>
      <c r="CF166" s="486"/>
      <c r="CG166" s="486"/>
      <c r="CH166" s="486"/>
      <c r="CI166" s="486"/>
      <c r="CJ166" s="486"/>
      <c r="CK166" s="486"/>
      <c r="CL166" s="486"/>
      <c r="CM166" s="486"/>
      <c r="CN166" s="486"/>
      <c r="CO166" s="486"/>
      <c r="CP166" s="486"/>
      <c r="CQ166" s="486"/>
      <c r="CR166" s="486"/>
      <c r="CS166" s="486"/>
      <c r="CT166" s="486"/>
      <c r="CU166" s="486"/>
      <c r="CV166" s="486"/>
      <c r="CW166" s="486"/>
      <c r="CX166" s="486"/>
      <c r="CY166" s="486"/>
      <c r="CZ166" s="486"/>
      <c r="DA166" s="486"/>
      <c r="DB166" s="486"/>
      <c r="DC166" s="486"/>
      <c r="DD166" s="486"/>
      <c r="DE166" s="486"/>
      <c r="DF166" s="486"/>
      <c r="DG166" s="486"/>
      <c r="DH166" s="486"/>
      <c r="DI166" s="486"/>
      <c r="DJ166" s="486"/>
      <c r="DK166" s="486"/>
      <c r="DL166" s="486"/>
      <c r="DM166" s="486"/>
      <c r="DN166" s="486"/>
      <c r="DO166" s="486"/>
      <c r="DP166" s="486"/>
      <c r="DQ166" s="486"/>
      <c r="DR166" s="486"/>
      <c r="DS166" s="486"/>
      <c r="DT166" s="486"/>
      <c r="DU166" s="486"/>
      <c r="DV166" s="486"/>
      <c r="DW166" s="486"/>
      <c r="DX166" s="486"/>
      <c r="DY166" s="486"/>
      <c r="DZ166" s="486"/>
      <c r="EA166" s="486"/>
      <c r="EB166" s="486"/>
      <c r="EC166" s="486"/>
      <c r="ED166" s="486"/>
      <c r="EE166" s="486"/>
      <c r="EF166" s="486"/>
    </row>
    <row r="167" spans="3:136" s="300" customFormat="1" x14ac:dyDescent="0.25">
      <c r="C167" s="303"/>
      <c r="D167" s="304"/>
      <c r="E167" s="304"/>
      <c r="F167" s="304"/>
      <c r="G167" s="304"/>
      <c r="H167" s="304"/>
      <c r="I167" s="304"/>
      <c r="J167" s="486"/>
      <c r="K167" s="486"/>
      <c r="L167" s="486">
        <v>7600</v>
      </c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486"/>
      <c r="BW167" s="486"/>
      <c r="BX167" s="486"/>
      <c r="BY167" s="486"/>
      <c r="BZ167" s="486"/>
      <c r="CA167" s="486"/>
      <c r="CB167" s="486"/>
      <c r="CC167" s="486"/>
      <c r="CD167" s="486"/>
      <c r="CE167" s="486"/>
      <c r="CF167" s="486"/>
      <c r="CG167" s="486"/>
      <c r="CH167" s="486"/>
      <c r="CI167" s="486"/>
      <c r="CJ167" s="486"/>
      <c r="CK167" s="486"/>
      <c r="CL167" s="486"/>
      <c r="CM167" s="486"/>
      <c r="CN167" s="486"/>
      <c r="CO167" s="486"/>
      <c r="CP167" s="486"/>
      <c r="CQ167" s="486"/>
      <c r="CR167" s="486"/>
      <c r="CS167" s="486"/>
      <c r="CT167" s="486"/>
      <c r="CU167" s="486"/>
      <c r="CV167" s="486"/>
      <c r="CW167" s="486"/>
      <c r="CX167" s="486"/>
      <c r="CY167" s="486"/>
      <c r="CZ167" s="486"/>
      <c r="DA167" s="486"/>
      <c r="DB167" s="486"/>
      <c r="DC167" s="486"/>
      <c r="DD167" s="486"/>
      <c r="DE167" s="486"/>
      <c r="DF167" s="486"/>
      <c r="DG167" s="486"/>
      <c r="DH167" s="486"/>
      <c r="DI167" s="486"/>
      <c r="DJ167" s="486"/>
      <c r="DK167" s="486"/>
      <c r="DL167" s="486"/>
      <c r="DM167" s="486"/>
      <c r="DN167" s="486"/>
      <c r="DO167" s="486"/>
      <c r="DP167" s="486"/>
      <c r="DQ167" s="486"/>
      <c r="DR167" s="486"/>
      <c r="DS167" s="486"/>
      <c r="DT167" s="486"/>
      <c r="DU167" s="486"/>
      <c r="DV167" s="486"/>
      <c r="DW167" s="486"/>
      <c r="DX167" s="486"/>
      <c r="DY167" s="486"/>
      <c r="DZ167" s="486"/>
      <c r="EA167" s="486"/>
      <c r="EB167" s="486"/>
      <c r="EC167" s="486"/>
      <c r="ED167" s="486"/>
      <c r="EE167" s="486"/>
      <c r="EF167" s="486"/>
    </row>
    <row r="168" spans="3:136" s="300" customFormat="1" x14ac:dyDescent="0.25">
      <c r="C168" s="303"/>
      <c r="D168" s="304"/>
      <c r="E168" s="304"/>
      <c r="F168" s="304"/>
      <c r="G168" s="304"/>
      <c r="H168" s="304"/>
      <c r="I168" s="304"/>
      <c r="J168" s="486"/>
      <c r="K168" s="486"/>
      <c r="L168" s="486">
        <v>7700</v>
      </c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86"/>
      <c r="AA168" s="486"/>
      <c r="AB168" s="486"/>
      <c r="AC168" s="486"/>
      <c r="AD168" s="486"/>
      <c r="AE168" s="486"/>
      <c r="AF168" s="486"/>
      <c r="AG168" s="486"/>
      <c r="AH168" s="486"/>
      <c r="AI168" s="486"/>
      <c r="AJ168" s="486"/>
      <c r="AK168" s="486"/>
      <c r="AL168" s="486"/>
      <c r="AM168" s="486"/>
      <c r="AN168" s="486"/>
      <c r="AO168" s="486"/>
      <c r="AP168" s="486"/>
      <c r="AQ168" s="486"/>
      <c r="AR168" s="486"/>
      <c r="AS168" s="486"/>
      <c r="AT168" s="486"/>
      <c r="AU168" s="486"/>
      <c r="AV168" s="486"/>
      <c r="AW168" s="486"/>
      <c r="AX168" s="486"/>
      <c r="AY168" s="486"/>
      <c r="AZ168" s="486"/>
      <c r="BA168" s="486"/>
      <c r="BB168" s="486"/>
      <c r="BC168" s="486"/>
      <c r="BD168" s="486"/>
      <c r="BE168" s="486"/>
      <c r="BF168" s="486"/>
      <c r="BG168" s="486"/>
      <c r="BH168" s="486"/>
      <c r="BI168" s="486"/>
      <c r="BJ168" s="486"/>
      <c r="BK168" s="486"/>
      <c r="BL168" s="486"/>
      <c r="BM168" s="486"/>
      <c r="BN168" s="486"/>
      <c r="BO168" s="486"/>
      <c r="BP168" s="486"/>
      <c r="BQ168" s="486"/>
      <c r="BR168" s="486"/>
      <c r="BS168" s="486"/>
      <c r="BT168" s="486"/>
      <c r="BU168" s="486"/>
      <c r="BV168" s="486"/>
      <c r="BW168" s="486"/>
      <c r="BX168" s="486"/>
      <c r="BY168" s="486"/>
      <c r="BZ168" s="486"/>
      <c r="CA168" s="486"/>
      <c r="CB168" s="486"/>
      <c r="CC168" s="486"/>
      <c r="CD168" s="486"/>
      <c r="CE168" s="486"/>
      <c r="CF168" s="486"/>
      <c r="CG168" s="486"/>
      <c r="CH168" s="486"/>
      <c r="CI168" s="486"/>
      <c r="CJ168" s="486"/>
      <c r="CK168" s="486"/>
      <c r="CL168" s="486"/>
      <c r="CM168" s="486"/>
      <c r="CN168" s="486"/>
      <c r="CO168" s="486"/>
      <c r="CP168" s="486"/>
      <c r="CQ168" s="486"/>
      <c r="CR168" s="486"/>
      <c r="CS168" s="486"/>
      <c r="CT168" s="486"/>
      <c r="CU168" s="486"/>
      <c r="CV168" s="486"/>
      <c r="CW168" s="486"/>
      <c r="CX168" s="486"/>
      <c r="CY168" s="486"/>
      <c r="CZ168" s="486"/>
      <c r="DA168" s="486"/>
      <c r="DB168" s="486"/>
      <c r="DC168" s="486"/>
      <c r="DD168" s="486"/>
      <c r="DE168" s="486"/>
      <c r="DF168" s="486"/>
      <c r="DG168" s="486"/>
      <c r="DH168" s="486"/>
      <c r="DI168" s="486"/>
      <c r="DJ168" s="486"/>
      <c r="DK168" s="486"/>
      <c r="DL168" s="486"/>
      <c r="DM168" s="486"/>
      <c r="DN168" s="486"/>
      <c r="DO168" s="486"/>
      <c r="DP168" s="486"/>
      <c r="DQ168" s="486"/>
      <c r="DR168" s="486"/>
      <c r="DS168" s="486"/>
      <c r="DT168" s="486"/>
      <c r="DU168" s="486"/>
      <c r="DV168" s="486"/>
      <c r="DW168" s="486"/>
      <c r="DX168" s="486"/>
      <c r="DY168" s="486"/>
      <c r="DZ168" s="486"/>
      <c r="EA168" s="486"/>
      <c r="EB168" s="486"/>
      <c r="EC168" s="486"/>
      <c r="ED168" s="486"/>
      <c r="EE168" s="486"/>
      <c r="EF168" s="486"/>
    </row>
    <row r="169" spans="3:136" s="300" customFormat="1" x14ac:dyDescent="0.25">
      <c r="C169" s="303"/>
      <c r="D169" s="304"/>
      <c r="E169" s="304"/>
      <c r="F169" s="304"/>
      <c r="G169" s="304"/>
      <c r="H169" s="304"/>
      <c r="I169" s="304"/>
      <c r="J169" s="486"/>
      <c r="K169" s="486"/>
      <c r="L169" s="486">
        <v>7800</v>
      </c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86"/>
      <c r="BE169" s="486"/>
      <c r="BF169" s="486"/>
      <c r="BG169" s="486"/>
      <c r="BH169" s="486"/>
      <c r="BI169" s="486"/>
      <c r="BJ169" s="486"/>
      <c r="BK169" s="486"/>
      <c r="BL169" s="486"/>
      <c r="BM169" s="486"/>
      <c r="BN169" s="486"/>
      <c r="BO169" s="486"/>
      <c r="BP169" s="486"/>
      <c r="BQ169" s="486"/>
      <c r="BR169" s="486"/>
      <c r="BS169" s="486"/>
      <c r="BT169" s="486"/>
      <c r="BU169" s="486"/>
      <c r="BV169" s="486"/>
      <c r="BW169" s="486"/>
      <c r="BX169" s="486"/>
      <c r="BY169" s="486"/>
      <c r="BZ169" s="486"/>
      <c r="CA169" s="486"/>
      <c r="CB169" s="486"/>
      <c r="CC169" s="486"/>
      <c r="CD169" s="486"/>
      <c r="CE169" s="486"/>
      <c r="CF169" s="486"/>
      <c r="CG169" s="486"/>
      <c r="CH169" s="486"/>
      <c r="CI169" s="486"/>
      <c r="CJ169" s="486"/>
      <c r="CK169" s="486"/>
      <c r="CL169" s="486"/>
      <c r="CM169" s="486"/>
      <c r="CN169" s="486"/>
      <c r="CO169" s="486"/>
      <c r="CP169" s="486"/>
      <c r="CQ169" s="486"/>
      <c r="CR169" s="486"/>
      <c r="CS169" s="486"/>
      <c r="CT169" s="486"/>
      <c r="CU169" s="486"/>
      <c r="CV169" s="486"/>
      <c r="CW169" s="486"/>
      <c r="CX169" s="486"/>
      <c r="CY169" s="486"/>
      <c r="CZ169" s="486"/>
      <c r="DA169" s="486"/>
      <c r="DB169" s="486"/>
      <c r="DC169" s="486"/>
      <c r="DD169" s="486"/>
      <c r="DE169" s="486"/>
      <c r="DF169" s="486"/>
      <c r="DG169" s="486"/>
      <c r="DH169" s="486"/>
      <c r="DI169" s="486"/>
      <c r="DJ169" s="486"/>
      <c r="DK169" s="486"/>
      <c r="DL169" s="486"/>
      <c r="DM169" s="486"/>
      <c r="DN169" s="486"/>
      <c r="DO169" s="486"/>
      <c r="DP169" s="486"/>
      <c r="DQ169" s="486"/>
      <c r="DR169" s="486"/>
      <c r="DS169" s="486"/>
      <c r="DT169" s="486"/>
      <c r="DU169" s="486"/>
      <c r="DV169" s="486"/>
      <c r="DW169" s="486"/>
      <c r="DX169" s="486"/>
      <c r="DY169" s="486"/>
      <c r="DZ169" s="486"/>
      <c r="EA169" s="486"/>
      <c r="EB169" s="486"/>
      <c r="EC169" s="486"/>
      <c r="ED169" s="486"/>
      <c r="EE169" s="486"/>
      <c r="EF169" s="486"/>
    </row>
    <row r="170" spans="3:136" s="300" customFormat="1" x14ac:dyDescent="0.25">
      <c r="C170" s="303"/>
      <c r="D170" s="304"/>
      <c r="E170" s="304"/>
      <c r="F170" s="304"/>
      <c r="G170" s="304"/>
      <c r="H170" s="304"/>
      <c r="I170" s="304"/>
      <c r="J170" s="486"/>
      <c r="K170" s="486"/>
      <c r="L170" s="486">
        <v>7900</v>
      </c>
      <c r="M170" s="486"/>
      <c r="N170" s="486"/>
      <c r="O170" s="486"/>
      <c r="P170" s="486"/>
      <c r="Q170" s="486"/>
      <c r="R170" s="486"/>
      <c r="S170" s="486"/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6"/>
      <c r="AH170" s="486"/>
      <c r="AI170" s="486"/>
      <c r="AJ170" s="486"/>
      <c r="AK170" s="486"/>
      <c r="AL170" s="486"/>
      <c r="AM170" s="486"/>
      <c r="AN170" s="486"/>
      <c r="AO170" s="486"/>
      <c r="AP170" s="486"/>
      <c r="AQ170" s="486"/>
      <c r="AR170" s="486"/>
      <c r="AS170" s="486"/>
      <c r="AT170" s="486"/>
      <c r="AU170" s="486"/>
      <c r="AV170" s="486"/>
      <c r="AW170" s="486"/>
      <c r="AX170" s="486"/>
      <c r="AY170" s="486"/>
      <c r="AZ170" s="486"/>
      <c r="BA170" s="486"/>
      <c r="BB170" s="486"/>
      <c r="BC170" s="486"/>
      <c r="BD170" s="486"/>
      <c r="BE170" s="486"/>
      <c r="BF170" s="486"/>
      <c r="BG170" s="486"/>
      <c r="BH170" s="486"/>
      <c r="BI170" s="486"/>
      <c r="BJ170" s="486"/>
      <c r="BK170" s="486"/>
      <c r="BL170" s="486"/>
      <c r="BM170" s="486"/>
      <c r="BN170" s="486"/>
      <c r="BO170" s="486"/>
      <c r="BP170" s="486"/>
      <c r="BQ170" s="486"/>
      <c r="BR170" s="486"/>
      <c r="BS170" s="486"/>
      <c r="BT170" s="486"/>
      <c r="BU170" s="486"/>
      <c r="BV170" s="486"/>
      <c r="BW170" s="486"/>
      <c r="BX170" s="486"/>
      <c r="BY170" s="486"/>
      <c r="BZ170" s="486"/>
      <c r="CA170" s="486"/>
      <c r="CB170" s="486"/>
      <c r="CC170" s="486"/>
      <c r="CD170" s="486"/>
      <c r="CE170" s="486"/>
      <c r="CF170" s="486"/>
      <c r="CG170" s="486"/>
      <c r="CH170" s="486"/>
      <c r="CI170" s="486"/>
      <c r="CJ170" s="486"/>
      <c r="CK170" s="486"/>
      <c r="CL170" s="486"/>
      <c r="CM170" s="486"/>
      <c r="CN170" s="486"/>
      <c r="CO170" s="486"/>
      <c r="CP170" s="486"/>
      <c r="CQ170" s="486"/>
      <c r="CR170" s="486"/>
      <c r="CS170" s="486"/>
      <c r="CT170" s="486"/>
      <c r="CU170" s="486"/>
      <c r="CV170" s="486"/>
      <c r="CW170" s="486"/>
      <c r="CX170" s="486"/>
      <c r="CY170" s="486"/>
      <c r="CZ170" s="486"/>
      <c r="DA170" s="486"/>
      <c r="DB170" s="486"/>
      <c r="DC170" s="486"/>
      <c r="DD170" s="486"/>
      <c r="DE170" s="486"/>
      <c r="DF170" s="486"/>
      <c r="DG170" s="486"/>
      <c r="DH170" s="486"/>
      <c r="DI170" s="486"/>
      <c r="DJ170" s="486"/>
      <c r="DK170" s="486"/>
      <c r="DL170" s="486"/>
      <c r="DM170" s="486"/>
      <c r="DN170" s="486"/>
      <c r="DO170" s="486"/>
      <c r="DP170" s="486"/>
      <c r="DQ170" s="486"/>
      <c r="DR170" s="486"/>
      <c r="DS170" s="486"/>
      <c r="DT170" s="486"/>
      <c r="DU170" s="486"/>
      <c r="DV170" s="486"/>
      <c r="DW170" s="486"/>
      <c r="DX170" s="486"/>
      <c r="DY170" s="486"/>
      <c r="DZ170" s="486"/>
      <c r="EA170" s="486"/>
      <c r="EB170" s="486"/>
      <c r="EC170" s="486"/>
      <c r="ED170" s="486"/>
      <c r="EE170" s="486"/>
      <c r="EF170" s="486"/>
    </row>
    <row r="171" spans="3:136" s="300" customFormat="1" x14ac:dyDescent="0.25">
      <c r="C171" s="303"/>
      <c r="D171" s="304"/>
      <c r="E171" s="304"/>
      <c r="F171" s="304"/>
      <c r="G171" s="304"/>
      <c r="H171" s="304"/>
      <c r="I171" s="304"/>
      <c r="J171" s="486"/>
      <c r="K171" s="486"/>
      <c r="L171" s="486">
        <v>8000</v>
      </c>
      <c r="M171" s="486"/>
      <c r="N171" s="486"/>
      <c r="O171" s="486"/>
      <c r="P171" s="486"/>
      <c r="Q171" s="486"/>
      <c r="R171" s="486"/>
      <c r="S171" s="486"/>
      <c r="T171" s="486"/>
      <c r="U171" s="486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486"/>
      <c r="AF171" s="486"/>
      <c r="AG171" s="486"/>
      <c r="AH171" s="486"/>
      <c r="AI171" s="486"/>
      <c r="AJ171" s="486"/>
      <c r="AK171" s="486"/>
      <c r="AL171" s="486"/>
      <c r="AM171" s="486"/>
      <c r="AN171" s="486"/>
      <c r="AO171" s="486"/>
      <c r="AP171" s="486"/>
      <c r="AQ171" s="486"/>
      <c r="AR171" s="486"/>
      <c r="AS171" s="486"/>
      <c r="AT171" s="486"/>
      <c r="AU171" s="486"/>
      <c r="AV171" s="486"/>
      <c r="AW171" s="486"/>
      <c r="AX171" s="486"/>
      <c r="AY171" s="486"/>
      <c r="AZ171" s="486"/>
      <c r="BA171" s="486"/>
      <c r="BB171" s="486"/>
      <c r="BC171" s="486"/>
      <c r="BD171" s="486"/>
      <c r="BE171" s="486"/>
      <c r="BF171" s="486"/>
      <c r="BG171" s="486"/>
      <c r="BH171" s="486"/>
      <c r="BI171" s="486"/>
      <c r="BJ171" s="486"/>
      <c r="BK171" s="486"/>
      <c r="BL171" s="486"/>
      <c r="BM171" s="486"/>
      <c r="BN171" s="486"/>
      <c r="BO171" s="486"/>
      <c r="BP171" s="486"/>
      <c r="BQ171" s="486"/>
      <c r="BR171" s="486"/>
      <c r="BS171" s="486"/>
      <c r="BT171" s="486"/>
      <c r="BU171" s="486"/>
      <c r="BV171" s="486"/>
      <c r="BW171" s="486"/>
      <c r="BX171" s="486"/>
      <c r="BY171" s="486"/>
      <c r="BZ171" s="486"/>
      <c r="CA171" s="486"/>
      <c r="CB171" s="486"/>
      <c r="CC171" s="486"/>
      <c r="CD171" s="486"/>
      <c r="CE171" s="486"/>
      <c r="CF171" s="486"/>
      <c r="CG171" s="486"/>
      <c r="CH171" s="486"/>
      <c r="CI171" s="486"/>
      <c r="CJ171" s="486"/>
      <c r="CK171" s="486"/>
      <c r="CL171" s="486"/>
      <c r="CM171" s="486"/>
      <c r="CN171" s="486"/>
      <c r="CO171" s="486"/>
      <c r="CP171" s="486"/>
      <c r="CQ171" s="486"/>
      <c r="CR171" s="486"/>
      <c r="CS171" s="486"/>
      <c r="CT171" s="486"/>
      <c r="CU171" s="486"/>
      <c r="CV171" s="486"/>
      <c r="CW171" s="486"/>
      <c r="CX171" s="486"/>
      <c r="CY171" s="486"/>
      <c r="CZ171" s="486"/>
      <c r="DA171" s="486"/>
      <c r="DB171" s="486"/>
      <c r="DC171" s="486"/>
      <c r="DD171" s="486"/>
      <c r="DE171" s="486"/>
      <c r="DF171" s="486"/>
      <c r="DG171" s="486"/>
      <c r="DH171" s="486"/>
      <c r="DI171" s="486"/>
      <c r="DJ171" s="486"/>
      <c r="DK171" s="486"/>
      <c r="DL171" s="486"/>
      <c r="DM171" s="486"/>
      <c r="DN171" s="486"/>
      <c r="DO171" s="486"/>
      <c r="DP171" s="486"/>
      <c r="DQ171" s="486"/>
      <c r="DR171" s="486"/>
      <c r="DS171" s="486"/>
      <c r="DT171" s="486"/>
      <c r="DU171" s="486"/>
      <c r="DV171" s="486"/>
      <c r="DW171" s="486"/>
      <c r="DX171" s="486"/>
      <c r="DY171" s="486"/>
      <c r="DZ171" s="486"/>
      <c r="EA171" s="486"/>
      <c r="EB171" s="486"/>
      <c r="EC171" s="486"/>
      <c r="ED171" s="486"/>
      <c r="EE171" s="486"/>
      <c r="EF171" s="486"/>
    </row>
    <row r="172" spans="3:136" s="300" customFormat="1" x14ac:dyDescent="0.25">
      <c r="C172" s="303"/>
      <c r="D172" s="304"/>
      <c r="E172" s="304"/>
      <c r="F172" s="304"/>
      <c r="G172" s="304"/>
      <c r="H172" s="304"/>
      <c r="I172" s="304"/>
      <c r="J172" s="486"/>
      <c r="K172" s="486"/>
      <c r="L172" s="486">
        <v>8100</v>
      </c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86"/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  <c r="BR172" s="486"/>
      <c r="BS172" s="486"/>
      <c r="BT172" s="486"/>
      <c r="BU172" s="486"/>
      <c r="BV172" s="486"/>
      <c r="BW172" s="486"/>
      <c r="BX172" s="486"/>
      <c r="BY172" s="486"/>
      <c r="BZ172" s="486"/>
      <c r="CA172" s="486"/>
      <c r="CB172" s="486"/>
      <c r="CC172" s="486"/>
      <c r="CD172" s="486"/>
      <c r="CE172" s="486"/>
      <c r="CF172" s="486"/>
      <c r="CG172" s="486"/>
      <c r="CH172" s="486"/>
      <c r="CI172" s="486"/>
      <c r="CJ172" s="486"/>
      <c r="CK172" s="486"/>
      <c r="CL172" s="486"/>
      <c r="CM172" s="486"/>
      <c r="CN172" s="486"/>
      <c r="CO172" s="486"/>
      <c r="CP172" s="486"/>
      <c r="CQ172" s="486"/>
      <c r="CR172" s="486"/>
      <c r="CS172" s="486"/>
      <c r="CT172" s="486"/>
      <c r="CU172" s="486"/>
      <c r="CV172" s="486"/>
      <c r="CW172" s="486"/>
      <c r="CX172" s="486"/>
      <c r="CY172" s="486"/>
      <c r="CZ172" s="486"/>
      <c r="DA172" s="486"/>
      <c r="DB172" s="486"/>
      <c r="DC172" s="486"/>
      <c r="DD172" s="486"/>
      <c r="DE172" s="486"/>
      <c r="DF172" s="486"/>
      <c r="DG172" s="486"/>
      <c r="DH172" s="486"/>
      <c r="DI172" s="486"/>
      <c r="DJ172" s="486"/>
      <c r="DK172" s="486"/>
      <c r="DL172" s="486"/>
      <c r="DM172" s="486"/>
      <c r="DN172" s="486"/>
      <c r="DO172" s="486"/>
      <c r="DP172" s="486"/>
      <c r="DQ172" s="486"/>
      <c r="DR172" s="486"/>
      <c r="DS172" s="486"/>
      <c r="DT172" s="486"/>
      <c r="DU172" s="486"/>
      <c r="DV172" s="486"/>
      <c r="DW172" s="486"/>
      <c r="DX172" s="486"/>
      <c r="DY172" s="486"/>
      <c r="DZ172" s="486"/>
      <c r="EA172" s="486"/>
      <c r="EB172" s="486"/>
      <c r="EC172" s="486"/>
      <c r="ED172" s="486"/>
      <c r="EE172" s="486"/>
      <c r="EF172" s="486"/>
    </row>
    <row r="173" spans="3:136" s="300" customFormat="1" x14ac:dyDescent="0.25">
      <c r="C173" s="303"/>
      <c r="D173" s="304"/>
      <c r="E173" s="304"/>
      <c r="F173" s="304"/>
      <c r="G173" s="304"/>
      <c r="H173" s="304"/>
      <c r="I173" s="304"/>
      <c r="J173" s="486"/>
      <c r="K173" s="486"/>
      <c r="L173" s="486">
        <v>8200</v>
      </c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6"/>
      <c r="AH173" s="486"/>
      <c r="AI173" s="486"/>
      <c r="AJ173" s="486"/>
      <c r="AK173" s="486"/>
      <c r="AL173" s="486"/>
      <c r="AM173" s="486"/>
      <c r="AN173" s="486"/>
      <c r="AO173" s="486"/>
      <c r="AP173" s="486"/>
      <c r="AQ173" s="486"/>
      <c r="AR173" s="486"/>
      <c r="AS173" s="486"/>
      <c r="AT173" s="486"/>
      <c r="AU173" s="486"/>
      <c r="AV173" s="486"/>
      <c r="AW173" s="486"/>
      <c r="AX173" s="486"/>
      <c r="AY173" s="486"/>
      <c r="AZ173" s="486"/>
      <c r="BA173" s="486"/>
      <c r="BB173" s="486"/>
      <c r="BC173" s="486"/>
      <c r="BD173" s="486"/>
      <c r="BE173" s="486"/>
      <c r="BF173" s="486"/>
      <c r="BG173" s="486"/>
      <c r="BH173" s="486"/>
      <c r="BI173" s="486"/>
      <c r="BJ173" s="486"/>
      <c r="BK173" s="486"/>
      <c r="BL173" s="486"/>
      <c r="BM173" s="486"/>
      <c r="BN173" s="486"/>
      <c r="BO173" s="486"/>
      <c r="BP173" s="486"/>
      <c r="BQ173" s="486"/>
      <c r="BR173" s="486"/>
      <c r="BS173" s="486"/>
      <c r="BT173" s="486"/>
      <c r="BU173" s="486"/>
      <c r="BV173" s="486"/>
      <c r="BW173" s="486"/>
      <c r="BX173" s="486"/>
      <c r="BY173" s="486"/>
      <c r="BZ173" s="486"/>
      <c r="CA173" s="486"/>
      <c r="CB173" s="486"/>
      <c r="CC173" s="486"/>
      <c r="CD173" s="486"/>
      <c r="CE173" s="486"/>
      <c r="CF173" s="486"/>
      <c r="CG173" s="486"/>
      <c r="CH173" s="486"/>
      <c r="CI173" s="486"/>
      <c r="CJ173" s="486"/>
      <c r="CK173" s="486"/>
      <c r="CL173" s="486"/>
      <c r="CM173" s="486"/>
      <c r="CN173" s="486"/>
      <c r="CO173" s="486"/>
      <c r="CP173" s="486"/>
      <c r="CQ173" s="486"/>
      <c r="CR173" s="486"/>
      <c r="CS173" s="486"/>
      <c r="CT173" s="486"/>
      <c r="CU173" s="486"/>
      <c r="CV173" s="486"/>
      <c r="CW173" s="486"/>
      <c r="CX173" s="486"/>
      <c r="CY173" s="486"/>
      <c r="CZ173" s="486"/>
      <c r="DA173" s="486"/>
      <c r="DB173" s="486"/>
      <c r="DC173" s="486"/>
      <c r="DD173" s="486"/>
      <c r="DE173" s="486"/>
      <c r="DF173" s="486"/>
      <c r="DG173" s="486"/>
      <c r="DH173" s="486"/>
      <c r="DI173" s="486"/>
      <c r="DJ173" s="486"/>
      <c r="DK173" s="486"/>
      <c r="DL173" s="486"/>
      <c r="DM173" s="486"/>
      <c r="DN173" s="486"/>
      <c r="DO173" s="486"/>
      <c r="DP173" s="486"/>
      <c r="DQ173" s="486"/>
      <c r="DR173" s="486"/>
      <c r="DS173" s="486"/>
      <c r="DT173" s="486"/>
      <c r="DU173" s="486"/>
      <c r="DV173" s="486"/>
      <c r="DW173" s="486"/>
      <c r="DX173" s="486"/>
      <c r="DY173" s="486"/>
      <c r="DZ173" s="486"/>
      <c r="EA173" s="486"/>
      <c r="EB173" s="486"/>
      <c r="EC173" s="486"/>
      <c r="ED173" s="486"/>
      <c r="EE173" s="486"/>
      <c r="EF173" s="486"/>
    </row>
    <row r="174" spans="3:136" s="300" customFormat="1" x14ac:dyDescent="0.25">
      <c r="C174" s="303"/>
      <c r="D174" s="304"/>
      <c r="E174" s="304"/>
      <c r="F174" s="304"/>
      <c r="G174" s="304"/>
      <c r="H174" s="304"/>
      <c r="I174" s="304"/>
      <c r="J174" s="486"/>
      <c r="K174" s="486"/>
      <c r="L174" s="486">
        <v>8300</v>
      </c>
      <c r="M174" s="486"/>
      <c r="N174" s="486"/>
      <c r="O174" s="486"/>
      <c r="P174" s="486"/>
      <c r="Q174" s="486"/>
      <c r="R174" s="486"/>
      <c r="S174" s="486"/>
      <c r="T174" s="486"/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6"/>
      <c r="AH174" s="486"/>
      <c r="AI174" s="486"/>
      <c r="AJ174" s="486"/>
      <c r="AK174" s="486"/>
      <c r="AL174" s="486"/>
      <c r="AM174" s="486"/>
      <c r="AN174" s="486"/>
      <c r="AO174" s="486"/>
      <c r="AP174" s="486"/>
      <c r="AQ174" s="486"/>
      <c r="AR174" s="486"/>
      <c r="AS174" s="486"/>
      <c r="AT174" s="486"/>
      <c r="AU174" s="486"/>
      <c r="AV174" s="486"/>
      <c r="AW174" s="486"/>
      <c r="AX174" s="486"/>
      <c r="AY174" s="486"/>
      <c r="AZ174" s="486"/>
      <c r="BA174" s="486"/>
      <c r="BB174" s="486"/>
      <c r="BC174" s="486"/>
      <c r="BD174" s="486"/>
      <c r="BE174" s="486"/>
      <c r="BF174" s="486"/>
      <c r="BG174" s="486"/>
      <c r="BH174" s="486"/>
      <c r="BI174" s="486"/>
      <c r="BJ174" s="486"/>
      <c r="BK174" s="486"/>
      <c r="BL174" s="486"/>
      <c r="BM174" s="486"/>
      <c r="BN174" s="486"/>
      <c r="BO174" s="486"/>
      <c r="BP174" s="486"/>
      <c r="BQ174" s="486"/>
      <c r="BR174" s="486"/>
      <c r="BS174" s="486"/>
      <c r="BT174" s="486"/>
      <c r="BU174" s="486"/>
      <c r="BV174" s="486"/>
      <c r="BW174" s="486"/>
      <c r="BX174" s="486"/>
      <c r="BY174" s="486"/>
      <c r="BZ174" s="486"/>
      <c r="CA174" s="486"/>
      <c r="CB174" s="486"/>
      <c r="CC174" s="486"/>
      <c r="CD174" s="486"/>
      <c r="CE174" s="486"/>
      <c r="CF174" s="486"/>
      <c r="CG174" s="486"/>
      <c r="CH174" s="486"/>
      <c r="CI174" s="486"/>
      <c r="CJ174" s="486"/>
      <c r="CK174" s="486"/>
      <c r="CL174" s="486"/>
      <c r="CM174" s="486"/>
      <c r="CN174" s="486"/>
      <c r="CO174" s="486"/>
      <c r="CP174" s="486"/>
      <c r="CQ174" s="486"/>
      <c r="CR174" s="486"/>
      <c r="CS174" s="486"/>
      <c r="CT174" s="486"/>
      <c r="CU174" s="486"/>
      <c r="CV174" s="486"/>
      <c r="CW174" s="486"/>
      <c r="CX174" s="486"/>
      <c r="CY174" s="486"/>
      <c r="CZ174" s="486"/>
      <c r="DA174" s="486"/>
      <c r="DB174" s="486"/>
      <c r="DC174" s="486"/>
      <c r="DD174" s="486"/>
      <c r="DE174" s="486"/>
      <c r="DF174" s="486"/>
      <c r="DG174" s="486"/>
      <c r="DH174" s="486"/>
      <c r="DI174" s="486"/>
      <c r="DJ174" s="486"/>
      <c r="DK174" s="486"/>
      <c r="DL174" s="486"/>
      <c r="DM174" s="486"/>
      <c r="DN174" s="486"/>
      <c r="DO174" s="486"/>
      <c r="DP174" s="486"/>
      <c r="DQ174" s="486"/>
      <c r="DR174" s="486"/>
      <c r="DS174" s="486"/>
      <c r="DT174" s="486"/>
      <c r="DU174" s="486"/>
      <c r="DV174" s="486"/>
      <c r="DW174" s="486"/>
      <c r="DX174" s="486"/>
      <c r="DY174" s="486"/>
      <c r="DZ174" s="486"/>
      <c r="EA174" s="486"/>
      <c r="EB174" s="486"/>
      <c r="EC174" s="486"/>
      <c r="ED174" s="486"/>
      <c r="EE174" s="486"/>
      <c r="EF174" s="486"/>
    </row>
    <row r="175" spans="3:136" s="300" customFormat="1" x14ac:dyDescent="0.25">
      <c r="C175" s="303"/>
      <c r="D175" s="304"/>
      <c r="E175" s="304"/>
      <c r="F175" s="304"/>
      <c r="G175" s="304"/>
      <c r="H175" s="304"/>
      <c r="I175" s="304"/>
      <c r="J175" s="486"/>
      <c r="K175" s="486"/>
      <c r="L175" s="486">
        <v>8400</v>
      </c>
      <c r="M175" s="486"/>
      <c r="N175" s="486"/>
      <c r="O175" s="486"/>
      <c r="P175" s="486"/>
      <c r="Q175" s="486"/>
      <c r="R175" s="486"/>
      <c r="S175" s="486"/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6"/>
      <c r="AH175" s="486"/>
      <c r="AI175" s="486"/>
      <c r="AJ175" s="486"/>
      <c r="AK175" s="486"/>
      <c r="AL175" s="486"/>
      <c r="AM175" s="486"/>
      <c r="AN175" s="486"/>
      <c r="AO175" s="486"/>
      <c r="AP175" s="486"/>
      <c r="AQ175" s="486"/>
      <c r="AR175" s="486"/>
      <c r="AS175" s="486"/>
      <c r="AT175" s="486"/>
      <c r="AU175" s="486"/>
      <c r="AV175" s="486"/>
      <c r="AW175" s="486"/>
      <c r="AX175" s="486"/>
      <c r="AY175" s="486"/>
      <c r="AZ175" s="486"/>
      <c r="BA175" s="486"/>
      <c r="BB175" s="486"/>
      <c r="BC175" s="486"/>
      <c r="BD175" s="486"/>
      <c r="BE175" s="486"/>
      <c r="BF175" s="486"/>
      <c r="BG175" s="486"/>
      <c r="BH175" s="486"/>
      <c r="BI175" s="486"/>
      <c r="BJ175" s="486"/>
      <c r="BK175" s="486"/>
      <c r="BL175" s="486"/>
      <c r="BM175" s="486"/>
      <c r="BN175" s="486"/>
      <c r="BO175" s="486"/>
      <c r="BP175" s="486"/>
      <c r="BQ175" s="486"/>
      <c r="BR175" s="486"/>
      <c r="BS175" s="486"/>
      <c r="BT175" s="486"/>
      <c r="BU175" s="486"/>
      <c r="BV175" s="486"/>
      <c r="BW175" s="486"/>
      <c r="BX175" s="486"/>
      <c r="BY175" s="486"/>
      <c r="BZ175" s="486"/>
      <c r="CA175" s="486"/>
      <c r="CB175" s="486"/>
      <c r="CC175" s="486"/>
      <c r="CD175" s="486"/>
      <c r="CE175" s="486"/>
      <c r="CF175" s="486"/>
      <c r="CG175" s="486"/>
      <c r="CH175" s="486"/>
      <c r="CI175" s="486"/>
      <c r="CJ175" s="486"/>
      <c r="CK175" s="486"/>
      <c r="CL175" s="486"/>
      <c r="CM175" s="486"/>
      <c r="CN175" s="486"/>
      <c r="CO175" s="486"/>
      <c r="CP175" s="486"/>
      <c r="CQ175" s="486"/>
      <c r="CR175" s="486"/>
      <c r="CS175" s="486"/>
      <c r="CT175" s="486"/>
      <c r="CU175" s="486"/>
      <c r="CV175" s="486"/>
      <c r="CW175" s="486"/>
      <c r="CX175" s="486"/>
      <c r="CY175" s="486"/>
      <c r="CZ175" s="486"/>
      <c r="DA175" s="486"/>
      <c r="DB175" s="486"/>
      <c r="DC175" s="486"/>
      <c r="DD175" s="486"/>
      <c r="DE175" s="486"/>
      <c r="DF175" s="486"/>
      <c r="DG175" s="486"/>
      <c r="DH175" s="486"/>
      <c r="DI175" s="486"/>
      <c r="DJ175" s="486"/>
      <c r="DK175" s="486"/>
      <c r="DL175" s="486"/>
      <c r="DM175" s="486"/>
      <c r="DN175" s="486"/>
      <c r="DO175" s="486"/>
      <c r="DP175" s="486"/>
      <c r="DQ175" s="486"/>
      <c r="DR175" s="486"/>
      <c r="DS175" s="486"/>
      <c r="DT175" s="486"/>
      <c r="DU175" s="486"/>
      <c r="DV175" s="486"/>
      <c r="DW175" s="486"/>
      <c r="DX175" s="486"/>
      <c r="DY175" s="486"/>
      <c r="DZ175" s="486"/>
      <c r="EA175" s="486"/>
      <c r="EB175" s="486"/>
      <c r="EC175" s="486"/>
      <c r="ED175" s="486"/>
      <c r="EE175" s="486"/>
      <c r="EF175" s="486"/>
    </row>
    <row r="176" spans="3:136" s="300" customFormat="1" x14ac:dyDescent="0.25">
      <c r="C176" s="303"/>
      <c r="D176" s="304"/>
      <c r="E176" s="304"/>
      <c r="F176" s="304"/>
      <c r="G176" s="304"/>
      <c r="H176" s="304"/>
      <c r="I176" s="304"/>
      <c r="J176" s="486"/>
      <c r="K176" s="486"/>
      <c r="L176" s="486">
        <v>8500</v>
      </c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486"/>
      <c r="AF176" s="486"/>
      <c r="AG176" s="486"/>
      <c r="AH176" s="486"/>
      <c r="AI176" s="486"/>
      <c r="AJ176" s="486"/>
      <c r="AK176" s="486"/>
      <c r="AL176" s="486"/>
      <c r="AM176" s="486"/>
      <c r="AN176" s="486"/>
      <c r="AO176" s="486"/>
      <c r="AP176" s="486"/>
      <c r="AQ176" s="486"/>
      <c r="AR176" s="486"/>
      <c r="AS176" s="486"/>
      <c r="AT176" s="486"/>
      <c r="AU176" s="486"/>
      <c r="AV176" s="486"/>
      <c r="AW176" s="486"/>
      <c r="AX176" s="486"/>
      <c r="AY176" s="486"/>
      <c r="AZ176" s="486"/>
      <c r="BA176" s="486"/>
      <c r="BB176" s="486"/>
      <c r="BC176" s="486"/>
      <c r="BD176" s="486"/>
      <c r="BE176" s="486"/>
      <c r="BF176" s="486"/>
      <c r="BG176" s="486"/>
      <c r="BH176" s="486"/>
      <c r="BI176" s="486"/>
      <c r="BJ176" s="486"/>
      <c r="BK176" s="486"/>
      <c r="BL176" s="486"/>
      <c r="BM176" s="486"/>
      <c r="BN176" s="486"/>
      <c r="BO176" s="486"/>
      <c r="BP176" s="486"/>
      <c r="BQ176" s="486"/>
      <c r="BR176" s="486"/>
      <c r="BS176" s="486"/>
      <c r="BT176" s="486"/>
      <c r="BU176" s="486"/>
      <c r="BV176" s="486"/>
      <c r="BW176" s="486"/>
      <c r="BX176" s="486"/>
      <c r="BY176" s="486"/>
      <c r="BZ176" s="486"/>
      <c r="CA176" s="486"/>
      <c r="CB176" s="486"/>
      <c r="CC176" s="486"/>
      <c r="CD176" s="486"/>
      <c r="CE176" s="486"/>
      <c r="CF176" s="486"/>
      <c r="CG176" s="486"/>
      <c r="CH176" s="486"/>
      <c r="CI176" s="486"/>
      <c r="CJ176" s="486"/>
      <c r="CK176" s="486"/>
      <c r="CL176" s="486"/>
      <c r="CM176" s="486"/>
      <c r="CN176" s="486"/>
      <c r="CO176" s="486"/>
      <c r="CP176" s="486"/>
      <c r="CQ176" s="486"/>
      <c r="CR176" s="486"/>
      <c r="CS176" s="486"/>
      <c r="CT176" s="486"/>
      <c r="CU176" s="486"/>
      <c r="CV176" s="486"/>
      <c r="CW176" s="486"/>
      <c r="CX176" s="486"/>
      <c r="CY176" s="486"/>
      <c r="CZ176" s="486"/>
      <c r="DA176" s="486"/>
      <c r="DB176" s="486"/>
      <c r="DC176" s="486"/>
      <c r="DD176" s="486"/>
      <c r="DE176" s="486"/>
      <c r="DF176" s="486"/>
      <c r="DG176" s="486"/>
      <c r="DH176" s="486"/>
      <c r="DI176" s="486"/>
      <c r="DJ176" s="486"/>
      <c r="DK176" s="486"/>
      <c r="DL176" s="486"/>
      <c r="DM176" s="486"/>
      <c r="DN176" s="486"/>
      <c r="DO176" s="486"/>
      <c r="DP176" s="486"/>
      <c r="DQ176" s="486"/>
      <c r="DR176" s="486"/>
      <c r="DS176" s="486"/>
      <c r="DT176" s="486"/>
      <c r="DU176" s="486"/>
      <c r="DV176" s="486"/>
      <c r="DW176" s="486"/>
      <c r="DX176" s="486"/>
      <c r="DY176" s="486"/>
      <c r="DZ176" s="486"/>
      <c r="EA176" s="486"/>
      <c r="EB176" s="486"/>
      <c r="EC176" s="486"/>
      <c r="ED176" s="486"/>
      <c r="EE176" s="486"/>
      <c r="EF176" s="486"/>
    </row>
    <row r="177" spans="3:136" s="300" customFormat="1" x14ac:dyDescent="0.25">
      <c r="C177" s="303"/>
      <c r="D177" s="304"/>
      <c r="E177" s="304"/>
      <c r="F177" s="304"/>
      <c r="G177" s="304"/>
      <c r="H177" s="304"/>
      <c r="I177" s="304"/>
      <c r="J177" s="486"/>
      <c r="K177" s="486"/>
      <c r="L177" s="486">
        <v>8600</v>
      </c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486"/>
      <c r="Y177" s="486"/>
      <c r="Z177" s="486"/>
      <c r="AA177" s="486"/>
      <c r="AB177" s="486"/>
      <c r="AC177" s="486"/>
      <c r="AD177" s="486"/>
      <c r="AE177" s="486"/>
      <c r="AF177" s="486"/>
      <c r="AG177" s="486"/>
      <c r="AH177" s="486"/>
      <c r="AI177" s="486"/>
      <c r="AJ177" s="486"/>
      <c r="AK177" s="486"/>
      <c r="AL177" s="486"/>
      <c r="AM177" s="486"/>
      <c r="AN177" s="486"/>
      <c r="AO177" s="486"/>
      <c r="AP177" s="486"/>
      <c r="AQ177" s="486"/>
      <c r="AR177" s="486"/>
      <c r="AS177" s="486"/>
      <c r="AT177" s="486"/>
      <c r="AU177" s="486"/>
      <c r="AV177" s="486"/>
      <c r="AW177" s="486"/>
      <c r="AX177" s="486"/>
      <c r="AY177" s="486"/>
      <c r="AZ177" s="486"/>
      <c r="BA177" s="486"/>
      <c r="BB177" s="486"/>
      <c r="BC177" s="486"/>
      <c r="BD177" s="486"/>
      <c r="BE177" s="486"/>
      <c r="BF177" s="486"/>
      <c r="BG177" s="486"/>
      <c r="BH177" s="486"/>
      <c r="BI177" s="486"/>
      <c r="BJ177" s="486"/>
      <c r="BK177" s="486"/>
      <c r="BL177" s="486"/>
      <c r="BM177" s="486"/>
      <c r="BN177" s="486"/>
      <c r="BO177" s="486"/>
      <c r="BP177" s="486"/>
      <c r="BQ177" s="486"/>
      <c r="BR177" s="486"/>
      <c r="BS177" s="486"/>
      <c r="BT177" s="486"/>
      <c r="BU177" s="486"/>
      <c r="BV177" s="486"/>
      <c r="BW177" s="486"/>
      <c r="BX177" s="486"/>
      <c r="BY177" s="486"/>
      <c r="BZ177" s="486"/>
      <c r="CA177" s="486"/>
      <c r="CB177" s="486"/>
      <c r="CC177" s="486"/>
      <c r="CD177" s="486"/>
      <c r="CE177" s="486"/>
      <c r="CF177" s="486"/>
      <c r="CG177" s="486"/>
      <c r="CH177" s="486"/>
      <c r="CI177" s="486"/>
      <c r="CJ177" s="486"/>
      <c r="CK177" s="486"/>
      <c r="CL177" s="486"/>
      <c r="CM177" s="486"/>
      <c r="CN177" s="486"/>
      <c r="CO177" s="486"/>
      <c r="CP177" s="486"/>
      <c r="CQ177" s="486"/>
      <c r="CR177" s="486"/>
      <c r="CS177" s="486"/>
      <c r="CT177" s="486"/>
      <c r="CU177" s="486"/>
      <c r="CV177" s="486"/>
      <c r="CW177" s="486"/>
      <c r="CX177" s="486"/>
      <c r="CY177" s="486"/>
      <c r="CZ177" s="486"/>
      <c r="DA177" s="486"/>
      <c r="DB177" s="486"/>
      <c r="DC177" s="486"/>
      <c r="DD177" s="486"/>
      <c r="DE177" s="486"/>
      <c r="DF177" s="486"/>
      <c r="DG177" s="486"/>
      <c r="DH177" s="486"/>
      <c r="DI177" s="486"/>
      <c r="DJ177" s="486"/>
      <c r="DK177" s="486"/>
      <c r="DL177" s="486"/>
      <c r="DM177" s="486"/>
      <c r="DN177" s="486"/>
      <c r="DO177" s="486"/>
      <c r="DP177" s="486"/>
      <c r="DQ177" s="486"/>
      <c r="DR177" s="486"/>
      <c r="DS177" s="486"/>
      <c r="DT177" s="486"/>
      <c r="DU177" s="486"/>
      <c r="DV177" s="486"/>
      <c r="DW177" s="486"/>
      <c r="DX177" s="486"/>
      <c r="DY177" s="486"/>
      <c r="DZ177" s="486"/>
      <c r="EA177" s="486"/>
      <c r="EB177" s="486"/>
      <c r="EC177" s="486"/>
      <c r="ED177" s="486"/>
      <c r="EE177" s="486"/>
      <c r="EF177" s="486"/>
    </row>
    <row r="178" spans="3:136" s="300" customFormat="1" x14ac:dyDescent="0.25">
      <c r="C178" s="303"/>
      <c r="D178" s="304"/>
      <c r="E178" s="304"/>
      <c r="F178" s="304"/>
      <c r="G178" s="304"/>
      <c r="H178" s="304"/>
      <c r="I178" s="304"/>
      <c r="J178" s="486"/>
      <c r="K178" s="486"/>
      <c r="L178" s="486">
        <v>8700</v>
      </c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6"/>
      <c r="AH178" s="486"/>
      <c r="AI178" s="486"/>
      <c r="AJ178" s="486"/>
      <c r="AK178" s="486"/>
      <c r="AL178" s="486"/>
      <c r="AM178" s="486"/>
      <c r="AN178" s="486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6"/>
      <c r="AY178" s="486"/>
      <c r="AZ178" s="486"/>
      <c r="BA178" s="486"/>
      <c r="BB178" s="486"/>
      <c r="BC178" s="486"/>
      <c r="BD178" s="486"/>
      <c r="BE178" s="486"/>
      <c r="BF178" s="486"/>
      <c r="BG178" s="486"/>
      <c r="BH178" s="486"/>
      <c r="BI178" s="486"/>
      <c r="BJ178" s="486"/>
      <c r="BK178" s="486"/>
      <c r="BL178" s="486"/>
      <c r="BM178" s="486"/>
      <c r="BN178" s="486"/>
      <c r="BO178" s="486"/>
      <c r="BP178" s="486"/>
      <c r="BQ178" s="486"/>
      <c r="BR178" s="486"/>
      <c r="BS178" s="486"/>
      <c r="BT178" s="486"/>
      <c r="BU178" s="486"/>
      <c r="BV178" s="486"/>
      <c r="BW178" s="486"/>
      <c r="BX178" s="486"/>
      <c r="BY178" s="486"/>
      <c r="BZ178" s="486"/>
      <c r="CA178" s="486"/>
      <c r="CB178" s="486"/>
      <c r="CC178" s="486"/>
      <c r="CD178" s="486"/>
      <c r="CE178" s="486"/>
      <c r="CF178" s="486"/>
      <c r="CG178" s="486"/>
      <c r="CH178" s="486"/>
      <c r="CI178" s="486"/>
      <c r="CJ178" s="486"/>
      <c r="CK178" s="486"/>
      <c r="CL178" s="486"/>
      <c r="CM178" s="486"/>
      <c r="CN178" s="486"/>
      <c r="CO178" s="486"/>
      <c r="CP178" s="486"/>
      <c r="CQ178" s="486"/>
      <c r="CR178" s="486"/>
      <c r="CS178" s="486"/>
      <c r="CT178" s="486"/>
      <c r="CU178" s="486"/>
      <c r="CV178" s="486"/>
      <c r="CW178" s="486"/>
      <c r="CX178" s="486"/>
      <c r="CY178" s="486"/>
      <c r="CZ178" s="486"/>
      <c r="DA178" s="486"/>
      <c r="DB178" s="486"/>
      <c r="DC178" s="486"/>
      <c r="DD178" s="486"/>
      <c r="DE178" s="486"/>
      <c r="DF178" s="486"/>
      <c r="DG178" s="486"/>
      <c r="DH178" s="486"/>
      <c r="DI178" s="486"/>
      <c r="DJ178" s="486"/>
      <c r="DK178" s="486"/>
      <c r="DL178" s="486"/>
      <c r="DM178" s="486"/>
      <c r="DN178" s="486"/>
      <c r="DO178" s="486"/>
      <c r="DP178" s="486"/>
      <c r="DQ178" s="486"/>
      <c r="DR178" s="486"/>
      <c r="DS178" s="486"/>
      <c r="DT178" s="486"/>
      <c r="DU178" s="486"/>
      <c r="DV178" s="486"/>
      <c r="DW178" s="486"/>
      <c r="DX178" s="486"/>
      <c r="DY178" s="486"/>
      <c r="DZ178" s="486"/>
      <c r="EA178" s="486"/>
      <c r="EB178" s="486"/>
      <c r="EC178" s="486"/>
      <c r="ED178" s="486"/>
      <c r="EE178" s="486"/>
      <c r="EF178" s="486"/>
    </row>
    <row r="179" spans="3:136" s="300" customFormat="1" x14ac:dyDescent="0.25">
      <c r="C179" s="303"/>
      <c r="D179" s="304"/>
      <c r="E179" s="304"/>
      <c r="F179" s="304"/>
      <c r="G179" s="304"/>
      <c r="H179" s="304"/>
      <c r="I179" s="304"/>
      <c r="J179" s="486"/>
      <c r="K179" s="486"/>
      <c r="L179" s="486">
        <v>8800</v>
      </c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6"/>
      <c r="X179" s="486"/>
      <c r="Y179" s="486"/>
      <c r="Z179" s="486"/>
      <c r="AA179" s="486"/>
      <c r="AB179" s="486"/>
      <c r="AC179" s="486"/>
      <c r="AD179" s="486"/>
      <c r="AE179" s="486"/>
      <c r="AF179" s="486"/>
      <c r="AG179" s="486"/>
      <c r="AH179" s="486"/>
      <c r="AI179" s="486"/>
      <c r="AJ179" s="486"/>
      <c r="AK179" s="486"/>
      <c r="AL179" s="486"/>
      <c r="AM179" s="486"/>
      <c r="AN179" s="486"/>
      <c r="AO179" s="486"/>
      <c r="AP179" s="486"/>
      <c r="AQ179" s="486"/>
      <c r="AR179" s="486"/>
      <c r="AS179" s="486"/>
      <c r="AT179" s="486"/>
      <c r="AU179" s="486"/>
      <c r="AV179" s="486"/>
      <c r="AW179" s="486"/>
      <c r="AX179" s="486"/>
      <c r="AY179" s="486"/>
      <c r="AZ179" s="486"/>
      <c r="BA179" s="486"/>
      <c r="BB179" s="486"/>
      <c r="BC179" s="486"/>
      <c r="BD179" s="486"/>
      <c r="BE179" s="486"/>
      <c r="BF179" s="486"/>
      <c r="BG179" s="486"/>
      <c r="BH179" s="486"/>
      <c r="BI179" s="486"/>
      <c r="BJ179" s="486"/>
      <c r="BK179" s="486"/>
      <c r="BL179" s="486"/>
      <c r="BM179" s="486"/>
      <c r="BN179" s="486"/>
      <c r="BO179" s="486"/>
      <c r="BP179" s="486"/>
      <c r="BQ179" s="486"/>
      <c r="BR179" s="486"/>
      <c r="BS179" s="486"/>
      <c r="BT179" s="486"/>
      <c r="BU179" s="486"/>
      <c r="BV179" s="486"/>
      <c r="BW179" s="486"/>
      <c r="BX179" s="486"/>
      <c r="BY179" s="486"/>
      <c r="BZ179" s="486"/>
      <c r="CA179" s="486"/>
      <c r="CB179" s="486"/>
      <c r="CC179" s="486"/>
      <c r="CD179" s="486"/>
      <c r="CE179" s="486"/>
      <c r="CF179" s="486"/>
      <c r="CG179" s="486"/>
      <c r="CH179" s="486"/>
      <c r="CI179" s="486"/>
      <c r="CJ179" s="486"/>
      <c r="CK179" s="486"/>
      <c r="CL179" s="486"/>
      <c r="CM179" s="486"/>
      <c r="CN179" s="486"/>
      <c r="CO179" s="486"/>
      <c r="CP179" s="486"/>
      <c r="CQ179" s="486"/>
      <c r="CR179" s="486"/>
      <c r="CS179" s="486"/>
      <c r="CT179" s="486"/>
      <c r="CU179" s="486"/>
      <c r="CV179" s="486"/>
      <c r="CW179" s="486"/>
      <c r="CX179" s="486"/>
      <c r="CY179" s="486"/>
      <c r="CZ179" s="486"/>
      <c r="DA179" s="486"/>
      <c r="DB179" s="486"/>
      <c r="DC179" s="486"/>
      <c r="DD179" s="486"/>
      <c r="DE179" s="486"/>
      <c r="DF179" s="486"/>
      <c r="DG179" s="486"/>
      <c r="DH179" s="486"/>
      <c r="DI179" s="486"/>
      <c r="DJ179" s="486"/>
      <c r="DK179" s="486"/>
      <c r="DL179" s="486"/>
      <c r="DM179" s="486"/>
      <c r="DN179" s="486"/>
      <c r="DO179" s="486"/>
      <c r="DP179" s="486"/>
      <c r="DQ179" s="486"/>
      <c r="DR179" s="486"/>
      <c r="DS179" s="486"/>
      <c r="DT179" s="486"/>
      <c r="DU179" s="486"/>
      <c r="DV179" s="486"/>
      <c r="DW179" s="486"/>
      <c r="DX179" s="486"/>
      <c r="DY179" s="486"/>
      <c r="DZ179" s="486"/>
      <c r="EA179" s="486"/>
      <c r="EB179" s="486"/>
      <c r="EC179" s="486"/>
      <c r="ED179" s="486"/>
      <c r="EE179" s="486"/>
      <c r="EF179" s="486"/>
    </row>
    <row r="180" spans="3:136" s="300" customFormat="1" x14ac:dyDescent="0.25">
      <c r="C180" s="303"/>
      <c r="D180" s="304"/>
      <c r="E180" s="304"/>
      <c r="F180" s="304"/>
      <c r="G180" s="304"/>
      <c r="H180" s="304"/>
      <c r="I180" s="304"/>
      <c r="J180" s="486"/>
      <c r="K180" s="486"/>
      <c r="L180" s="486">
        <v>8900</v>
      </c>
      <c r="M180" s="486"/>
      <c r="N180" s="486"/>
      <c r="O180" s="486"/>
      <c r="P180" s="486"/>
      <c r="Q180" s="486"/>
      <c r="R180" s="486"/>
      <c r="S180" s="486"/>
      <c r="T180" s="486"/>
      <c r="U180" s="486"/>
      <c r="V180" s="486"/>
      <c r="W180" s="486"/>
      <c r="X180" s="486"/>
      <c r="Y180" s="486"/>
      <c r="Z180" s="486"/>
      <c r="AA180" s="486"/>
      <c r="AB180" s="486"/>
      <c r="AC180" s="486"/>
      <c r="AD180" s="486"/>
      <c r="AE180" s="486"/>
      <c r="AF180" s="486"/>
      <c r="AG180" s="486"/>
      <c r="AH180" s="486"/>
      <c r="AI180" s="486"/>
      <c r="AJ180" s="486"/>
      <c r="AK180" s="486"/>
      <c r="AL180" s="486"/>
      <c r="AM180" s="486"/>
      <c r="AN180" s="486"/>
      <c r="AO180" s="486"/>
      <c r="AP180" s="486"/>
      <c r="AQ180" s="486"/>
      <c r="AR180" s="486"/>
      <c r="AS180" s="486"/>
      <c r="AT180" s="486"/>
      <c r="AU180" s="486"/>
      <c r="AV180" s="486"/>
      <c r="AW180" s="486"/>
      <c r="AX180" s="486"/>
      <c r="AY180" s="486"/>
      <c r="AZ180" s="486"/>
      <c r="BA180" s="486"/>
      <c r="BB180" s="486"/>
      <c r="BC180" s="486"/>
      <c r="BD180" s="486"/>
      <c r="BE180" s="486"/>
      <c r="BF180" s="486"/>
      <c r="BG180" s="486"/>
      <c r="BH180" s="486"/>
      <c r="BI180" s="486"/>
      <c r="BJ180" s="486"/>
      <c r="BK180" s="486"/>
      <c r="BL180" s="486"/>
      <c r="BM180" s="486"/>
      <c r="BN180" s="486"/>
      <c r="BO180" s="486"/>
      <c r="BP180" s="486"/>
      <c r="BQ180" s="486"/>
      <c r="BR180" s="486"/>
      <c r="BS180" s="486"/>
      <c r="BT180" s="486"/>
      <c r="BU180" s="486"/>
      <c r="BV180" s="486"/>
      <c r="BW180" s="486"/>
      <c r="BX180" s="486"/>
      <c r="BY180" s="486"/>
      <c r="BZ180" s="486"/>
      <c r="CA180" s="486"/>
      <c r="CB180" s="486"/>
      <c r="CC180" s="486"/>
      <c r="CD180" s="486"/>
      <c r="CE180" s="486"/>
      <c r="CF180" s="486"/>
      <c r="CG180" s="486"/>
      <c r="CH180" s="486"/>
      <c r="CI180" s="486"/>
      <c r="CJ180" s="486"/>
      <c r="CK180" s="486"/>
      <c r="CL180" s="486"/>
      <c r="CM180" s="486"/>
      <c r="CN180" s="486"/>
      <c r="CO180" s="486"/>
      <c r="CP180" s="486"/>
      <c r="CQ180" s="486"/>
      <c r="CR180" s="486"/>
      <c r="CS180" s="486"/>
      <c r="CT180" s="486"/>
      <c r="CU180" s="486"/>
      <c r="CV180" s="486"/>
      <c r="CW180" s="486"/>
      <c r="CX180" s="486"/>
      <c r="CY180" s="486"/>
      <c r="CZ180" s="486"/>
      <c r="DA180" s="486"/>
      <c r="DB180" s="486"/>
      <c r="DC180" s="486"/>
      <c r="DD180" s="486"/>
      <c r="DE180" s="486"/>
      <c r="DF180" s="486"/>
      <c r="DG180" s="486"/>
      <c r="DH180" s="486"/>
      <c r="DI180" s="486"/>
      <c r="DJ180" s="486"/>
      <c r="DK180" s="486"/>
      <c r="DL180" s="486"/>
      <c r="DM180" s="486"/>
      <c r="DN180" s="486"/>
      <c r="DO180" s="486"/>
      <c r="DP180" s="486"/>
      <c r="DQ180" s="486"/>
      <c r="DR180" s="486"/>
      <c r="DS180" s="486"/>
      <c r="DT180" s="486"/>
      <c r="DU180" s="486"/>
      <c r="DV180" s="486"/>
      <c r="DW180" s="486"/>
      <c r="DX180" s="486"/>
      <c r="DY180" s="486"/>
      <c r="DZ180" s="486"/>
      <c r="EA180" s="486"/>
      <c r="EB180" s="486"/>
      <c r="EC180" s="486"/>
      <c r="ED180" s="486"/>
      <c r="EE180" s="486"/>
      <c r="EF180" s="486"/>
    </row>
    <row r="181" spans="3:136" s="300" customFormat="1" x14ac:dyDescent="0.25">
      <c r="C181" s="303"/>
      <c r="D181" s="304"/>
      <c r="E181" s="304"/>
      <c r="F181" s="304"/>
      <c r="G181" s="304"/>
      <c r="H181" s="304"/>
      <c r="I181" s="304"/>
      <c r="J181" s="486"/>
      <c r="K181" s="486"/>
      <c r="L181" s="486">
        <v>9000</v>
      </c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486"/>
      <c r="AI181" s="486"/>
      <c r="AJ181" s="486"/>
      <c r="AK181" s="486"/>
      <c r="AL181" s="486"/>
      <c r="AM181" s="486"/>
      <c r="AN181" s="486"/>
      <c r="AO181" s="486"/>
      <c r="AP181" s="486"/>
      <c r="AQ181" s="486"/>
      <c r="AR181" s="486"/>
      <c r="AS181" s="486"/>
      <c r="AT181" s="486"/>
      <c r="AU181" s="486"/>
      <c r="AV181" s="486"/>
      <c r="AW181" s="486"/>
      <c r="AX181" s="486"/>
      <c r="AY181" s="486"/>
      <c r="AZ181" s="486"/>
      <c r="BA181" s="486"/>
      <c r="BB181" s="486"/>
      <c r="BC181" s="486"/>
      <c r="BD181" s="486"/>
      <c r="BE181" s="486"/>
      <c r="BF181" s="486"/>
      <c r="BG181" s="486"/>
      <c r="BH181" s="486"/>
      <c r="BI181" s="486"/>
      <c r="BJ181" s="486"/>
      <c r="BK181" s="486"/>
      <c r="BL181" s="486"/>
      <c r="BM181" s="486"/>
      <c r="BN181" s="486"/>
      <c r="BO181" s="486"/>
      <c r="BP181" s="486"/>
      <c r="BQ181" s="486"/>
      <c r="BR181" s="486"/>
      <c r="BS181" s="486"/>
      <c r="BT181" s="486"/>
      <c r="BU181" s="486"/>
      <c r="BV181" s="486"/>
      <c r="BW181" s="486"/>
      <c r="BX181" s="486"/>
      <c r="BY181" s="486"/>
      <c r="BZ181" s="486"/>
      <c r="CA181" s="486"/>
      <c r="CB181" s="486"/>
      <c r="CC181" s="486"/>
      <c r="CD181" s="486"/>
      <c r="CE181" s="486"/>
      <c r="CF181" s="486"/>
      <c r="CG181" s="486"/>
      <c r="CH181" s="486"/>
      <c r="CI181" s="486"/>
      <c r="CJ181" s="486"/>
      <c r="CK181" s="486"/>
      <c r="CL181" s="486"/>
      <c r="CM181" s="486"/>
      <c r="CN181" s="486"/>
      <c r="CO181" s="486"/>
      <c r="CP181" s="486"/>
      <c r="CQ181" s="486"/>
      <c r="CR181" s="486"/>
      <c r="CS181" s="486"/>
      <c r="CT181" s="486"/>
      <c r="CU181" s="486"/>
      <c r="CV181" s="486"/>
      <c r="CW181" s="486"/>
      <c r="CX181" s="486"/>
      <c r="CY181" s="486"/>
      <c r="CZ181" s="486"/>
      <c r="DA181" s="486"/>
      <c r="DB181" s="486"/>
      <c r="DC181" s="486"/>
      <c r="DD181" s="486"/>
      <c r="DE181" s="486"/>
      <c r="DF181" s="486"/>
      <c r="DG181" s="486"/>
      <c r="DH181" s="486"/>
      <c r="DI181" s="486"/>
      <c r="DJ181" s="486"/>
      <c r="DK181" s="486"/>
      <c r="DL181" s="486"/>
      <c r="DM181" s="486"/>
      <c r="DN181" s="486"/>
      <c r="DO181" s="486"/>
      <c r="DP181" s="486"/>
      <c r="DQ181" s="486"/>
      <c r="DR181" s="486"/>
      <c r="DS181" s="486"/>
      <c r="DT181" s="486"/>
      <c r="DU181" s="486"/>
      <c r="DV181" s="486"/>
      <c r="DW181" s="486"/>
      <c r="DX181" s="486"/>
      <c r="DY181" s="486"/>
      <c r="DZ181" s="486"/>
      <c r="EA181" s="486"/>
      <c r="EB181" s="486"/>
      <c r="EC181" s="486"/>
      <c r="ED181" s="486"/>
      <c r="EE181" s="486"/>
      <c r="EF181" s="486"/>
    </row>
    <row r="182" spans="3:136" s="300" customFormat="1" x14ac:dyDescent="0.25">
      <c r="C182" s="303"/>
      <c r="D182" s="304"/>
      <c r="E182" s="304"/>
      <c r="F182" s="304"/>
      <c r="G182" s="304"/>
      <c r="H182" s="304"/>
      <c r="I182" s="304"/>
      <c r="J182" s="486"/>
      <c r="K182" s="486"/>
      <c r="L182" s="486">
        <v>9100</v>
      </c>
      <c r="M182" s="486"/>
      <c r="N182" s="486"/>
      <c r="O182" s="486"/>
      <c r="P182" s="486"/>
      <c r="Q182" s="486"/>
      <c r="R182" s="486"/>
      <c r="S182" s="486"/>
      <c r="T182" s="486"/>
      <c r="U182" s="486"/>
      <c r="V182" s="486"/>
      <c r="W182" s="486"/>
      <c r="X182" s="486"/>
      <c r="Y182" s="486"/>
      <c r="Z182" s="486"/>
      <c r="AA182" s="486"/>
      <c r="AB182" s="486"/>
      <c r="AC182" s="486"/>
      <c r="AD182" s="486"/>
      <c r="AE182" s="486"/>
      <c r="AF182" s="486"/>
      <c r="AG182" s="486"/>
      <c r="AH182" s="486"/>
      <c r="AI182" s="486"/>
      <c r="AJ182" s="486"/>
      <c r="AK182" s="486"/>
      <c r="AL182" s="486"/>
      <c r="AM182" s="486"/>
      <c r="AN182" s="486"/>
      <c r="AO182" s="486"/>
      <c r="AP182" s="486"/>
      <c r="AQ182" s="486"/>
      <c r="AR182" s="486"/>
      <c r="AS182" s="486"/>
      <c r="AT182" s="486"/>
      <c r="AU182" s="486"/>
      <c r="AV182" s="486"/>
      <c r="AW182" s="486"/>
      <c r="AX182" s="486"/>
      <c r="AY182" s="486"/>
      <c r="AZ182" s="486"/>
      <c r="BA182" s="486"/>
      <c r="BB182" s="486"/>
      <c r="BC182" s="486"/>
      <c r="BD182" s="486"/>
      <c r="BE182" s="486"/>
      <c r="BF182" s="486"/>
      <c r="BG182" s="486"/>
      <c r="BH182" s="486"/>
      <c r="BI182" s="486"/>
      <c r="BJ182" s="486"/>
      <c r="BK182" s="486"/>
      <c r="BL182" s="486"/>
      <c r="BM182" s="486"/>
      <c r="BN182" s="486"/>
      <c r="BO182" s="486"/>
      <c r="BP182" s="486"/>
      <c r="BQ182" s="486"/>
      <c r="BR182" s="486"/>
      <c r="BS182" s="486"/>
      <c r="BT182" s="486"/>
      <c r="BU182" s="486"/>
      <c r="BV182" s="486"/>
      <c r="BW182" s="486"/>
      <c r="BX182" s="486"/>
      <c r="BY182" s="486"/>
      <c r="BZ182" s="486"/>
      <c r="CA182" s="486"/>
      <c r="CB182" s="486"/>
      <c r="CC182" s="486"/>
      <c r="CD182" s="486"/>
      <c r="CE182" s="486"/>
      <c r="CF182" s="486"/>
      <c r="CG182" s="486"/>
      <c r="CH182" s="486"/>
      <c r="CI182" s="486"/>
      <c r="CJ182" s="486"/>
      <c r="CK182" s="486"/>
      <c r="CL182" s="486"/>
      <c r="CM182" s="486"/>
      <c r="CN182" s="486"/>
      <c r="CO182" s="486"/>
      <c r="CP182" s="486"/>
      <c r="CQ182" s="486"/>
      <c r="CR182" s="486"/>
      <c r="CS182" s="486"/>
      <c r="CT182" s="486"/>
      <c r="CU182" s="486"/>
      <c r="CV182" s="486"/>
      <c r="CW182" s="486"/>
      <c r="CX182" s="486"/>
      <c r="CY182" s="486"/>
      <c r="CZ182" s="486"/>
      <c r="DA182" s="486"/>
      <c r="DB182" s="486"/>
      <c r="DC182" s="486"/>
      <c r="DD182" s="486"/>
      <c r="DE182" s="486"/>
      <c r="DF182" s="486"/>
      <c r="DG182" s="486"/>
      <c r="DH182" s="486"/>
      <c r="DI182" s="486"/>
      <c r="DJ182" s="486"/>
      <c r="DK182" s="486"/>
      <c r="DL182" s="486"/>
      <c r="DM182" s="486"/>
      <c r="DN182" s="486"/>
      <c r="DO182" s="486"/>
      <c r="DP182" s="486"/>
      <c r="DQ182" s="486"/>
      <c r="DR182" s="486"/>
      <c r="DS182" s="486"/>
      <c r="DT182" s="486"/>
      <c r="DU182" s="486"/>
      <c r="DV182" s="486"/>
      <c r="DW182" s="486"/>
      <c r="DX182" s="486"/>
      <c r="DY182" s="486"/>
      <c r="DZ182" s="486"/>
      <c r="EA182" s="486"/>
      <c r="EB182" s="486"/>
      <c r="EC182" s="486"/>
      <c r="ED182" s="486"/>
      <c r="EE182" s="486"/>
      <c r="EF182" s="486"/>
    </row>
    <row r="183" spans="3:136" s="300" customFormat="1" x14ac:dyDescent="0.25">
      <c r="C183" s="303"/>
      <c r="D183" s="304"/>
      <c r="E183" s="304"/>
      <c r="F183" s="304"/>
      <c r="G183" s="304"/>
      <c r="H183" s="304"/>
      <c r="I183" s="304"/>
      <c r="J183" s="486"/>
      <c r="K183" s="486"/>
      <c r="L183" s="486">
        <v>9200</v>
      </c>
      <c r="M183" s="486"/>
      <c r="N183" s="486"/>
      <c r="O183" s="486"/>
      <c r="P183" s="486"/>
      <c r="Q183" s="486"/>
      <c r="R183" s="486"/>
      <c r="S183" s="486"/>
      <c r="T183" s="486"/>
      <c r="U183" s="486"/>
      <c r="V183" s="486"/>
      <c r="W183" s="486"/>
      <c r="X183" s="486"/>
      <c r="Y183" s="486"/>
      <c r="Z183" s="486"/>
      <c r="AA183" s="486"/>
      <c r="AB183" s="486"/>
      <c r="AC183" s="486"/>
      <c r="AD183" s="486"/>
      <c r="AE183" s="486"/>
      <c r="AF183" s="486"/>
      <c r="AG183" s="486"/>
      <c r="AH183" s="486"/>
      <c r="AI183" s="486"/>
      <c r="AJ183" s="486"/>
      <c r="AK183" s="486"/>
      <c r="AL183" s="486"/>
      <c r="AM183" s="486"/>
      <c r="AN183" s="486"/>
      <c r="AO183" s="486"/>
      <c r="AP183" s="486"/>
      <c r="AQ183" s="486"/>
      <c r="AR183" s="486"/>
      <c r="AS183" s="486"/>
      <c r="AT183" s="486"/>
      <c r="AU183" s="486"/>
      <c r="AV183" s="486"/>
      <c r="AW183" s="486"/>
      <c r="AX183" s="486"/>
      <c r="AY183" s="486"/>
      <c r="AZ183" s="486"/>
      <c r="BA183" s="486"/>
      <c r="BB183" s="486"/>
      <c r="BC183" s="486"/>
      <c r="BD183" s="486"/>
      <c r="BE183" s="486"/>
      <c r="BF183" s="486"/>
      <c r="BG183" s="486"/>
      <c r="BH183" s="486"/>
      <c r="BI183" s="486"/>
      <c r="BJ183" s="486"/>
      <c r="BK183" s="486"/>
      <c r="BL183" s="486"/>
      <c r="BM183" s="486"/>
      <c r="BN183" s="486"/>
      <c r="BO183" s="486"/>
      <c r="BP183" s="486"/>
      <c r="BQ183" s="486"/>
      <c r="BR183" s="486"/>
      <c r="BS183" s="486"/>
      <c r="BT183" s="486"/>
      <c r="BU183" s="486"/>
      <c r="BV183" s="486"/>
      <c r="BW183" s="486"/>
      <c r="BX183" s="486"/>
      <c r="BY183" s="486"/>
      <c r="BZ183" s="486"/>
      <c r="CA183" s="486"/>
      <c r="CB183" s="486"/>
      <c r="CC183" s="486"/>
      <c r="CD183" s="486"/>
      <c r="CE183" s="486"/>
      <c r="CF183" s="486"/>
      <c r="CG183" s="486"/>
      <c r="CH183" s="486"/>
      <c r="CI183" s="486"/>
      <c r="CJ183" s="486"/>
      <c r="CK183" s="486"/>
      <c r="CL183" s="486"/>
      <c r="CM183" s="486"/>
      <c r="CN183" s="486"/>
      <c r="CO183" s="486"/>
      <c r="CP183" s="486"/>
      <c r="CQ183" s="486"/>
      <c r="CR183" s="486"/>
      <c r="CS183" s="486"/>
      <c r="CT183" s="486"/>
      <c r="CU183" s="486"/>
      <c r="CV183" s="486"/>
      <c r="CW183" s="486"/>
      <c r="CX183" s="486"/>
      <c r="CY183" s="486"/>
      <c r="CZ183" s="486"/>
      <c r="DA183" s="486"/>
      <c r="DB183" s="486"/>
      <c r="DC183" s="486"/>
      <c r="DD183" s="486"/>
      <c r="DE183" s="486"/>
      <c r="DF183" s="486"/>
      <c r="DG183" s="486"/>
      <c r="DH183" s="486"/>
      <c r="DI183" s="486"/>
      <c r="DJ183" s="486"/>
      <c r="DK183" s="486"/>
      <c r="DL183" s="486"/>
      <c r="DM183" s="486"/>
      <c r="DN183" s="486"/>
      <c r="DO183" s="486"/>
      <c r="DP183" s="486"/>
      <c r="DQ183" s="486"/>
      <c r="DR183" s="486"/>
      <c r="DS183" s="486"/>
      <c r="DT183" s="486"/>
      <c r="DU183" s="486"/>
      <c r="DV183" s="486"/>
      <c r="DW183" s="486"/>
      <c r="DX183" s="486"/>
      <c r="DY183" s="486"/>
      <c r="DZ183" s="486"/>
      <c r="EA183" s="486"/>
      <c r="EB183" s="486"/>
      <c r="EC183" s="486"/>
      <c r="ED183" s="486"/>
      <c r="EE183" s="486"/>
      <c r="EF183" s="486"/>
    </row>
    <row r="184" spans="3:136" s="300" customFormat="1" x14ac:dyDescent="0.25">
      <c r="C184" s="303"/>
      <c r="D184" s="304"/>
      <c r="E184" s="304"/>
      <c r="F184" s="304"/>
      <c r="G184" s="304"/>
      <c r="H184" s="304"/>
      <c r="I184" s="304"/>
      <c r="J184" s="486"/>
      <c r="K184" s="486"/>
      <c r="L184" s="486">
        <v>9300</v>
      </c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6"/>
      <c r="AH184" s="486"/>
      <c r="AI184" s="486"/>
      <c r="AJ184" s="486"/>
      <c r="AK184" s="486"/>
      <c r="AL184" s="486"/>
      <c r="AM184" s="486"/>
      <c r="AN184" s="486"/>
      <c r="AO184" s="486"/>
      <c r="AP184" s="486"/>
      <c r="AQ184" s="486"/>
      <c r="AR184" s="486"/>
      <c r="AS184" s="486"/>
      <c r="AT184" s="486"/>
      <c r="AU184" s="486"/>
      <c r="AV184" s="486"/>
      <c r="AW184" s="486"/>
      <c r="AX184" s="486"/>
      <c r="AY184" s="486"/>
      <c r="AZ184" s="486"/>
      <c r="BA184" s="486"/>
      <c r="BB184" s="486"/>
      <c r="BC184" s="486"/>
      <c r="BD184" s="486"/>
      <c r="BE184" s="486"/>
      <c r="BF184" s="486"/>
      <c r="BG184" s="486"/>
      <c r="BH184" s="486"/>
      <c r="BI184" s="486"/>
      <c r="BJ184" s="486"/>
      <c r="BK184" s="486"/>
      <c r="BL184" s="486"/>
      <c r="BM184" s="486"/>
      <c r="BN184" s="486"/>
      <c r="BO184" s="486"/>
      <c r="BP184" s="486"/>
      <c r="BQ184" s="486"/>
      <c r="BR184" s="486"/>
      <c r="BS184" s="486"/>
      <c r="BT184" s="486"/>
      <c r="BU184" s="486"/>
      <c r="BV184" s="486"/>
      <c r="BW184" s="486"/>
      <c r="BX184" s="486"/>
      <c r="BY184" s="486"/>
      <c r="BZ184" s="486"/>
      <c r="CA184" s="486"/>
      <c r="CB184" s="486"/>
      <c r="CC184" s="486"/>
      <c r="CD184" s="486"/>
      <c r="CE184" s="486"/>
      <c r="CF184" s="486"/>
      <c r="CG184" s="486"/>
      <c r="CH184" s="486"/>
      <c r="CI184" s="486"/>
      <c r="CJ184" s="486"/>
      <c r="CK184" s="486"/>
      <c r="CL184" s="486"/>
      <c r="CM184" s="486"/>
      <c r="CN184" s="486"/>
      <c r="CO184" s="486"/>
      <c r="CP184" s="486"/>
      <c r="CQ184" s="486"/>
      <c r="CR184" s="486"/>
      <c r="CS184" s="486"/>
      <c r="CT184" s="486"/>
      <c r="CU184" s="486"/>
      <c r="CV184" s="486"/>
      <c r="CW184" s="486"/>
      <c r="CX184" s="486"/>
      <c r="CY184" s="486"/>
      <c r="CZ184" s="486"/>
      <c r="DA184" s="486"/>
      <c r="DB184" s="486"/>
      <c r="DC184" s="486"/>
      <c r="DD184" s="486"/>
      <c r="DE184" s="486"/>
      <c r="DF184" s="486"/>
      <c r="DG184" s="486"/>
      <c r="DH184" s="486"/>
      <c r="DI184" s="486"/>
      <c r="DJ184" s="486"/>
      <c r="DK184" s="486"/>
      <c r="DL184" s="486"/>
      <c r="DM184" s="486"/>
      <c r="DN184" s="486"/>
      <c r="DO184" s="486"/>
      <c r="DP184" s="486"/>
      <c r="DQ184" s="486"/>
      <c r="DR184" s="486"/>
      <c r="DS184" s="486"/>
      <c r="DT184" s="486"/>
      <c r="DU184" s="486"/>
      <c r="DV184" s="486"/>
      <c r="DW184" s="486"/>
      <c r="DX184" s="486"/>
      <c r="DY184" s="486"/>
      <c r="DZ184" s="486"/>
      <c r="EA184" s="486"/>
      <c r="EB184" s="486"/>
      <c r="EC184" s="486"/>
      <c r="ED184" s="486"/>
      <c r="EE184" s="486"/>
      <c r="EF184" s="486"/>
    </row>
    <row r="185" spans="3:136" s="300" customFormat="1" x14ac:dyDescent="0.25">
      <c r="C185" s="303"/>
      <c r="D185" s="304"/>
      <c r="E185" s="304"/>
      <c r="F185" s="304"/>
      <c r="G185" s="304"/>
      <c r="H185" s="304"/>
      <c r="I185" s="304"/>
      <c r="J185" s="486"/>
      <c r="K185" s="486"/>
      <c r="L185" s="486">
        <v>9400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6"/>
      <c r="AD185" s="486"/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6"/>
      <c r="AS185" s="486"/>
      <c r="AT185" s="486"/>
      <c r="AU185" s="486"/>
      <c r="AV185" s="486"/>
      <c r="AW185" s="486"/>
      <c r="AX185" s="486"/>
      <c r="AY185" s="486"/>
      <c r="AZ185" s="486"/>
      <c r="BA185" s="486"/>
      <c r="BB185" s="486"/>
      <c r="BC185" s="486"/>
      <c r="BD185" s="486"/>
      <c r="BE185" s="486"/>
      <c r="BF185" s="486"/>
      <c r="BG185" s="486"/>
      <c r="BH185" s="486"/>
      <c r="BI185" s="486"/>
      <c r="BJ185" s="486"/>
      <c r="BK185" s="486"/>
      <c r="BL185" s="486"/>
      <c r="BM185" s="486"/>
      <c r="BN185" s="486"/>
      <c r="BO185" s="486"/>
      <c r="BP185" s="486"/>
      <c r="BQ185" s="486"/>
      <c r="BR185" s="486"/>
      <c r="BS185" s="486"/>
      <c r="BT185" s="486"/>
      <c r="BU185" s="486"/>
      <c r="BV185" s="486"/>
      <c r="BW185" s="486"/>
      <c r="BX185" s="486"/>
      <c r="BY185" s="486"/>
      <c r="BZ185" s="486"/>
      <c r="CA185" s="486"/>
      <c r="CB185" s="486"/>
      <c r="CC185" s="486"/>
      <c r="CD185" s="486"/>
      <c r="CE185" s="486"/>
      <c r="CF185" s="486"/>
      <c r="CG185" s="486"/>
      <c r="CH185" s="486"/>
      <c r="CI185" s="486"/>
      <c r="CJ185" s="486"/>
      <c r="CK185" s="486"/>
      <c r="CL185" s="486"/>
      <c r="CM185" s="486"/>
      <c r="CN185" s="486"/>
      <c r="CO185" s="486"/>
      <c r="CP185" s="486"/>
      <c r="CQ185" s="486"/>
      <c r="CR185" s="486"/>
      <c r="CS185" s="486"/>
      <c r="CT185" s="486"/>
      <c r="CU185" s="486"/>
      <c r="CV185" s="486"/>
      <c r="CW185" s="486"/>
      <c r="CX185" s="486"/>
      <c r="CY185" s="486"/>
      <c r="CZ185" s="486"/>
      <c r="DA185" s="486"/>
      <c r="DB185" s="486"/>
      <c r="DC185" s="486"/>
      <c r="DD185" s="486"/>
      <c r="DE185" s="486"/>
      <c r="DF185" s="486"/>
      <c r="DG185" s="486"/>
      <c r="DH185" s="486"/>
      <c r="DI185" s="486"/>
      <c r="DJ185" s="486"/>
      <c r="DK185" s="486"/>
      <c r="DL185" s="486"/>
      <c r="DM185" s="486"/>
      <c r="DN185" s="486"/>
      <c r="DO185" s="486"/>
      <c r="DP185" s="486"/>
      <c r="DQ185" s="486"/>
      <c r="DR185" s="486"/>
      <c r="DS185" s="486"/>
      <c r="DT185" s="486"/>
      <c r="DU185" s="486"/>
      <c r="DV185" s="486"/>
      <c r="DW185" s="486"/>
      <c r="DX185" s="486"/>
      <c r="DY185" s="486"/>
      <c r="DZ185" s="486"/>
      <c r="EA185" s="486"/>
      <c r="EB185" s="486"/>
      <c r="EC185" s="486"/>
      <c r="ED185" s="486"/>
      <c r="EE185" s="486"/>
      <c r="EF185" s="486"/>
    </row>
    <row r="186" spans="3:136" s="300" customFormat="1" x14ac:dyDescent="0.25">
      <c r="C186" s="303"/>
      <c r="D186" s="304"/>
      <c r="E186" s="304"/>
      <c r="F186" s="304"/>
      <c r="G186" s="304"/>
      <c r="H186" s="304"/>
      <c r="I186" s="304"/>
      <c r="J186" s="486"/>
      <c r="K186" s="486"/>
      <c r="L186" s="486">
        <v>9500</v>
      </c>
      <c r="M186" s="486"/>
      <c r="N186" s="486"/>
      <c r="O186" s="486"/>
      <c r="P186" s="486"/>
      <c r="Q186" s="486"/>
      <c r="R186" s="486"/>
      <c r="S186" s="486"/>
      <c r="T186" s="486"/>
      <c r="U186" s="486"/>
      <c r="V186" s="486"/>
      <c r="W186" s="486"/>
      <c r="X186" s="486"/>
      <c r="Y186" s="486"/>
      <c r="Z186" s="486"/>
      <c r="AA186" s="486"/>
      <c r="AB186" s="486"/>
      <c r="AC186" s="486"/>
      <c r="AD186" s="486"/>
      <c r="AE186" s="486"/>
      <c r="AF186" s="486"/>
      <c r="AG186" s="486"/>
      <c r="AH186" s="486"/>
      <c r="AI186" s="486"/>
      <c r="AJ186" s="486"/>
      <c r="AK186" s="486"/>
      <c r="AL186" s="486"/>
      <c r="AM186" s="486"/>
      <c r="AN186" s="486"/>
      <c r="AO186" s="486"/>
      <c r="AP186" s="486"/>
      <c r="AQ186" s="486"/>
      <c r="AR186" s="486"/>
      <c r="AS186" s="486"/>
      <c r="AT186" s="486"/>
      <c r="AU186" s="486"/>
      <c r="AV186" s="486"/>
      <c r="AW186" s="486"/>
      <c r="AX186" s="486"/>
      <c r="AY186" s="486"/>
      <c r="AZ186" s="486"/>
      <c r="BA186" s="486"/>
      <c r="BB186" s="486"/>
      <c r="BC186" s="486"/>
      <c r="BD186" s="486"/>
      <c r="BE186" s="486"/>
      <c r="BF186" s="486"/>
      <c r="BG186" s="486"/>
      <c r="BH186" s="486"/>
      <c r="BI186" s="486"/>
      <c r="BJ186" s="486"/>
      <c r="BK186" s="486"/>
      <c r="BL186" s="486"/>
      <c r="BM186" s="486"/>
      <c r="BN186" s="486"/>
      <c r="BO186" s="486"/>
      <c r="BP186" s="486"/>
      <c r="BQ186" s="486"/>
      <c r="BR186" s="486"/>
      <c r="BS186" s="486"/>
      <c r="BT186" s="486"/>
      <c r="BU186" s="486"/>
      <c r="BV186" s="486"/>
      <c r="BW186" s="486"/>
      <c r="BX186" s="486"/>
      <c r="BY186" s="486"/>
      <c r="BZ186" s="486"/>
      <c r="CA186" s="486"/>
      <c r="CB186" s="486"/>
      <c r="CC186" s="486"/>
      <c r="CD186" s="486"/>
      <c r="CE186" s="486"/>
      <c r="CF186" s="486"/>
      <c r="CG186" s="486"/>
      <c r="CH186" s="486"/>
      <c r="CI186" s="486"/>
      <c r="CJ186" s="486"/>
      <c r="CK186" s="486"/>
      <c r="CL186" s="486"/>
      <c r="CM186" s="486"/>
      <c r="CN186" s="486"/>
      <c r="CO186" s="486"/>
      <c r="CP186" s="486"/>
      <c r="CQ186" s="486"/>
      <c r="CR186" s="486"/>
      <c r="CS186" s="486"/>
      <c r="CT186" s="486"/>
      <c r="CU186" s="486"/>
      <c r="CV186" s="486"/>
      <c r="CW186" s="486"/>
      <c r="CX186" s="486"/>
      <c r="CY186" s="486"/>
      <c r="CZ186" s="486"/>
      <c r="DA186" s="486"/>
      <c r="DB186" s="486"/>
      <c r="DC186" s="486"/>
      <c r="DD186" s="486"/>
      <c r="DE186" s="486"/>
      <c r="DF186" s="486"/>
      <c r="DG186" s="486"/>
      <c r="DH186" s="486"/>
      <c r="DI186" s="486"/>
      <c r="DJ186" s="486"/>
      <c r="DK186" s="486"/>
      <c r="DL186" s="486"/>
      <c r="DM186" s="486"/>
      <c r="DN186" s="486"/>
      <c r="DO186" s="486"/>
      <c r="DP186" s="486"/>
      <c r="DQ186" s="486"/>
      <c r="DR186" s="486"/>
      <c r="DS186" s="486"/>
      <c r="DT186" s="486"/>
      <c r="DU186" s="486"/>
      <c r="DV186" s="486"/>
      <c r="DW186" s="486"/>
      <c r="DX186" s="486"/>
      <c r="DY186" s="486"/>
      <c r="DZ186" s="486"/>
      <c r="EA186" s="486"/>
      <c r="EB186" s="486"/>
      <c r="EC186" s="486"/>
      <c r="ED186" s="486"/>
      <c r="EE186" s="486"/>
      <c r="EF186" s="486"/>
    </row>
    <row r="187" spans="3:136" s="300" customFormat="1" x14ac:dyDescent="0.25">
      <c r="C187" s="303"/>
      <c r="D187" s="304"/>
      <c r="E187" s="304"/>
      <c r="F187" s="304"/>
      <c r="G187" s="304"/>
      <c r="H187" s="304"/>
      <c r="I187" s="304"/>
      <c r="J187" s="486"/>
      <c r="K187" s="486"/>
      <c r="L187" s="486">
        <v>9600</v>
      </c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486"/>
      <c r="AI187" s="486"/>
      <c r="AJ187" s="486"/>
      <c r="AK187" s="486"/>
      <c r="AL187" s="486"/>
      <c r="AM187" s="486"/>
      <c r="AN187" s="486"/>
      <c r="AO187" s="486"/>
      <c r="AP187" s="486"/>
      <c r="AQ187" s="486"/>
      <c r="AR187" s="486"/>
      <c r="AS187" s="486"/>
      <c r="AT187" s="486"/>
      <c r="AU187" s="486"/>
      <c r="AV187" s="486"/>
      <c r="AW187" s="486"/>
      <c r="AX187" s="486"/>
      <c r="AY187" s="486"/>
      <c r="AZ187" s="486"/>
      <c r="BA187" s="486"/>
      <c r="BB187" s="486"/>
      <c r="BC187" s="486"/>
      <c r="BD187" s="486"/>
      <c r="BE187" s="486"/>
      <c r="BF187" s="486"/>
      <c r="BG187" s="486"/>
      <c r="BH187" s="486"/>
      <c r="BI187" s="486"/>
      <c r="BJ187" s="486"/>
      <c r="BK187" s="486"/>
      <c r="BL187" s="486"/>
      <c r="BM187" s="486"/>
      <c r="BN187" s="486"/>
      <c r="BO187" s="486"/>
      <c r="BP187" s="486"/>
      <c r="BQ187" s="486"/>
      <c r="BR187" s="486"/>
      <c r="BS187" s="486"/>
      <c r="BT187" s="486"/>
      <c r="BU187" s="486"/>
      <c r="BV187" s="486"/>
      <c r="BW187" s="486"/>
      <c r="BX187" s="486"/>
      <c r="BY187" s="486"/>
      <c r="BZ187" s="486"/>
      <c r="CA187" s="486"/>
      <c r="CB187" s="486"/>
      <c r="CC187" s="486"/>
      <c r="CD187" s="486"/>
      <c r="CE187" s="486"/>
      <c r="CF187" s="486"/>
      <c r="CG187" s="486"/>
      <c r="CH187" s="486"/>
      <c r="CI187" s="486"/>
      <c r="CJ187" s="486"/>
      <c r="CK187" s="486"/>
      <c r="CL187" s="486"/>
      <c r="CM187" s="486"/>
      <c r="CN187" s="486"/>
      <c r="CO187" s="486"/>
      <c r="CP187" s="486"/>
      <c r="CQ187" s="486"/>
      <c r="CR187" s="486"/>
      <c r="CS187" s="486"/>
      <c r="CT187" s="486"/>
      <c r="CU187" s="486"/>
      <c r="CV187" s="486"/>
      <c r="CW187" s="486"/>
      <c r="CX187" s="486"/>
      <c r="CY187" s="486"/>
      <c r="CZ187" s="486"/>
      <c r="DA187" s="486"/>
      <c r="DB187" s="486"/>
      <c r="DC187" s="486"/>
      <c r="DD187" s="486"/>
      <c r="DE187" s="486"/>
      <c r="DF187" s="486"/>
      <c r="DG187" s="486"/>
      <c r="DH187" s="486"/>
      <c r="DI187" s="486"/>
      <c r="DJ187" s="486"/>
      <c r="DK187" s="486"/>
      <c r="DL187" s="486"/>
      <c r="DM187" s="486"/>
      <c r="DN187" s="486"/>
      <c r="DO187" s="486"/>
      <c r="DP187" s="486"/>
      <c r="DQ187" s="486"/>
      <c r="DR187" s="486"/>
      <c r="DS187" s="486"/>
      <c r="DT187" s="486"/>
      <c r="DU187" s="486"/>
      <c r="DV187" s="486"/>
      <c r="DW187" s="486"/>
      <c r="DX187" s="486"/>
      <c r="DY187" s="486"/>
      <c r="DZ187" s="486"/>
      <c r="EA187" s="486"/>
      <c r="EB187" s="486"/>
      <c r="EC187" s="486"/>
      <c r="ED187" s="486"/>
      <c r="EE187" s="486"/>
      <c r="EF187" s="486"/>
    </row>
    <row r="188" spans="3:136" s="300" customFormat="1" x14ac:dyDescent="0.25">
      <c r="C188" s="303"/>
      <c r="D188" s="304"/>
      <c r="E188" s="304"/>
      <c r="F188" s="304"/>
      <c r="G188" s="304"/>
      <c r="H188" s="304"/>
      <c r="I188" s="304"/>
      <c r="J188" s="486"/>
      <c r="K188" s="486"/>
      <c r="L188" s="486">
        <v>9700</v>
      </c>
      <c r="M188" s="486"/>
      <c r="N188" s="486"/>
      <c r="O188" s="486"/>
      <c r="P188" s="486"/>
      <c r="Q188" s="486"/>
      <c r="R188" s="486"/>
      <c r="S188" s="486"/>
      <c r="T188" s="486"/>
      <c r="U188" s="486"/>
      <c r="V188" s="486"/>
      <c r="W188" s="486"/>
      <c r="X188" s="486"/>
      <c r="Y188" s="486"/>
      <c r="Z188" s="486"/>
      <c r="AA188" s="486"/>
      <c r="AB188" s="486"/>
      <c r="AC188" s="486"/>
      <c r="AD188" s="486"/>
      <c r="AE188" s="486"/>
      <c r="AF188" s="486"/>
      <c r="AG188" s="486"/>
      <c r="AH188" s="486"/>
      <c r="AI188" s="486"/>
      <c r="AJ188" s="486"/>
      <c r="AK188" s="486"/>
      <c r="AL188" s="486"/>
      <c r="AM188" s="486"/>
      <c r="AN188" s="486"/>
      <c r="AO188" s="486"/>
      <c r="AP188" s="486"/>
      <c r="AQ188" s="486"/>
      <c r="AR188" s="486"/>
      <c r="AS188" s="486"/>
      <c r="AT188" s="486"/>
      <c r="AU188" s="486"/>
      <c r="AV188" s="486"/>
      <c r="AW188" s="486"/>
      <c r="AX188" s="486"/>
      <c r="AY188" s="486"/>
      <c r="AZ188" s="486"/>
      <c r="BA188" s="486"/>
      <c r="BB188" s="486"/>
      <c r="BC188" s="486"/>
      <c r="BD188" s="486"/>
      <c r="BE188" s="486"/>
      <c r="BF188" s="486"/>
      <c r="BG188" s="486"/>
      <c r="BH188" s="486"/>
      <c r="BI188" s="486"/>
      <c r="BJ188" s="486"/>
      <c r="BK188" s="486"/>
      <c r="BL188" s="486"/>
      <c r="BM188" s="486"/>
      <c r="BN188" s="486"/>
      <c r="BO188" s="486"/>
      <c r="BP188" s="486"/>
      <c r="BQ188" s="486"/>
      <c r="BR188" s="486"/>
      <c r="BS188" s="486"/>
      <c r="BT188" s="486"/>
      <c r="BU188" s="486"/>
      <c r="BV188" s="486"/>
      <c r="BW188" s="486"/>
      <c r="BX188" s="486"/>
      <c r="BY188" s="486"/>
      <c r="BZ188" s="486"/>
      <c r="CA188" s="486"/>
      <c r="CB188" s="486"/>
      <c r="CC188" s="486"/>
      <c r="CD188" s="486"/>
      <c r="CE188" s="486"/>
      <c r="CF188" s="486"/>
      <c r="CG188" s="486"/>
      <c r="CH188" s="486"/>
      <c r="CI188" s="486"/>
      <c r="CJ188" s="486"/>
      <c r="CK188" s="486"/>
      <c r="CL188" s="486"/>
      <c r="CM188" s="486"/>
      <c r="CN188" s="486"/>
      <c r="CO188" s="486"/>
      <c r="CP188" s="486"/>
      <c r="CQ188" s="486"/>
      <c r="CR188" s="486"/>
      <c r="CS188" s="486"/>
      <c r="CT188" s="486"/>
      <c r="CU188" s="486"/>
      <c r="CV188" s="486"/>
      <c r="CW188" s="486"/>
      <c r="CX188" s="486"/>
      <c r="CY188" s="486"/>
      <c r="CZ188" s="486"/>
      <c r="DA188" s="486"/>
      <c r="DB188" s="486"/>
      <c r="DC188" s="486"/>
      <c r="DD188" s="486"/>
      <c r="DE188" s="486"/>
      <c r="DF188" s="486"/>
      <c r="DG188" s="486"/>
      <c r="DH188" s="486"/>
      <c r="DI188" s="486"/>
      <c r="DJ188" s="486"/>
      <c r="DK188" s="486"/>
      <c r="DL188" s="486"/>
      <c r="DM188" s="486"/>
      <c r="DN188" s="486"/>
      <c r="DO188" s="486"/>
      <c r="DP188" s="486"/>
      <c r="DQ188" s="486"/>
      <c r="DR188" s="486"/>
      <c r="DS188" s="486"/>
      <c r="DT188" s="486"/>
      <c r="DU188" s="486"/>
      <c r="DV188" s="486"/>
      <c r="DW188" s="486"/>
      <c r="DX188" s="486"/>
      <c r="DY188" s="486"/>
      <c r="DZ188" s="486"/>
      <c r="EA188" s="486"/>
      <c r="EB188" s="486"/>
      <c r="EC188" s="486"/>
      <c r="ED188" s="486"/>
      <c r="EE188" s="486"/>
      <c r="EF188" s="486"/>
    </row>
    <row r="189" spans="3:136" s="300" customFormat="1" x14ac:dyDescent="0.25">
      <c r="C189" s="303"/>
      <c r="D189" s="304"/>
      <c r="E189" s="304"/>
      <c r="F189" s="304"/>
      <c r="G189" s="304"/>
      <c r="H189" s="304"/>
      <c r="I189" s="304"/>
      <c r="J189" s="486"/>
      <c r="K189" s="486"/>
      <c r="L189" s="486">
        <v>9800</v>
      </c>
      <c r="M189" s="486"/>
      <c r="N189" s="486"/>
      <c r="O189" s="486"/>
      <c r="P189" s="486"/>
      <c r="Q189" s="486"/>
      <c r="R189" s="486"/>
      <c r="S189" s="486"/>
      <c r="T189" s="486"/>
      <c r="U189" s="486"/>
      <c r="V189" s="486"/>
      <c r="W189" s="486"/>
      <c r="X189" s="486"/>
      <c r="Y189" s="486"/>
      <c r="Z189" s="486"/>
      <c r="AA189" s="486"/>
      <c r="AB189" s="486"/>
      <c r="AC189" s="486"/>
      <c r="AD189" s="486"/>
      <c r="AE189" s="486"/>
      <c r="AF189" s="486"/>
      <c r="AG189" s="486"/>
      <c r="AH189" s="486"/>
      <c r="AI189" s="486"/>
      <c r="AJ189" s="486"/>
      <c r="AK189" s="486"/>
      <c r="AL189" s="486"/>
      <c r="AM189" s="486"/>
      <c r="AN189" s="486"/>
      <c r="AO189" s="486"/>
      <c r="AP189" s="486"/>
      <c r="AQ189" s="486"/>
      <c r="AR189" s="486"/>
      <c r="AS189" s="486"/>
      <c r="AT189" s="486"/>
      <c r="AU189" s="486"/>
      <c r="AV189" s="486"/>
      <c r="AW189" s="486"/>
      <c r="AX189" s="486"/>
      <c r="AY189" s="486"/>
      <c r="AZ189" s="486"/>
      <c r="BA189" s="486"/>
      <c r="BB189" s="486"/>
      <c r="BC189" s="486"/>
      <c r="BD189" s="486"/>
      <c r="BE189" s="486"/>
      <c r="BF189" s="486"/>
      <c r="BG189" s="486"/>
      <c r="BH189" s="486"/>
      <c r="BI189" s="486"/>
      <c r="BJ189" s="486"/>
      <c r="BK189" s="486"/>
      <c r="BL189" s="486"/>
      <c r="BM189" s="486"/>
      <c r="BN189" s="486"/>
      <c r="BO189" s="486"/>
      <c r="BP189" s="486"/>
      <c r="BQ189" s="486"/>
      <c r="BR189" s="486"/>
      <c r="BS189" s="486"/>
      <c r="BT189" s="486"/>
      <c r="BU189" s="486"/>
      <c r="BV189" s="486"/>
      <c r="BW189" s="486"/>
      <c r="BX189" s="486"/>
      <c r="BY189" s="486"/>
      <c r="BZ189" s="486"/>
      <c r="CA189" s="486"/>
      <c r="CB189" s="486"/>
      <c r="CC189" s="486"/>
      <c r="CD189" s="486"/>
      <c r="CE189" s="486"/>
      <c r="CF189" s="486"/>
      <c r="CG189" s="486"/>
      <c r="CH189" s="486"/>
      <c r="CI189" s="486"/>
      <c r="CJ189" s="486"/>
      <c r="CK189" s="486"/>
      <c r="CL189" s="486"/>
      <c r="CM189" s="486"/>
      <c r="CN189" s="486"/>
      <c r="CO189" s="486"/>
      <c r="CP189" s="486"/>
      <c r="CQ189" s="486"/>
      <c r="CR189" s="486"/>
      <c r="CS189" s="486"/>
      <c r="CT189" s="486"/>
      <c r="CU189" s="486"/>
      <c r="CV189" s="486"/>
      <c r="CW189" s="486"/>
      <c r="CX189" s="486"/>
      <c r="CY189" s="486"/>
      <c r="CZ189" s="486"/>
      <c r="DA189" s="486"/>
      <c r="DB189" s="486"/>
      <c r="DC189" s="486"/>
      <c r="DD189" s="486"/>
      <c r="DE189" s="486"/>
      <c r="DF189" s="486"/>
      <c r="DG189" s="486"/>
      <c r="DH189" s="486"/>
      <c r="DI189" s="486"/>
      <c r="DJ189" s="486"/>
      <c r="DK189" s="486"/>
      <c r="DL189" s="486"/>
      <c r="DM189" s="486"/>
      <c r="DN189" s="486"/>
      <c r="DO189" s="486"/>
      <c r="DP189" s="486"/>
      <c r="DQ189" s="486"/>
      <c r="DR189" s="486"/>
      <c r="DS189" s="486"/>
      <c r="DT189" s="486"/>
      <c r="DU189" s="486"/>
      <c r="DV189" s="486"/>
      <c r="DW189" s="486"/>
      <c r="DX189" s="486"/>
      <c r="DY189" s="486"/>
      <c r="DZ189" s="486"/>
      <c r="EA189" s="486"/>
      <c r="EB189" s="486"/>
      <c r="EC189" s="486"/>
      <c r="ED189" s="486"/>
      <c r="EE189" s="486"/>
      <c r="EF189" s="486"/>
    </row>
    <row r="190" spans="3:136" s="300" customFormat="1" x14ac:dyDescent="0.25">
      <c r="C190" s="303"/>
      <c r="D190" s="304"/>
      <c r="E190" s="304"/>
      <c r="F190" s="304"/>
      <c r="G190" s="304"/>
      <c r="H190" s="304"/>
      <c r="I190" s="304"/>
      <c r="J190" s="486"/>
      <c r="K190" s="486"/>
      <c r="L190" s="486">
        <v>9900</v>
      </c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6"/>
      <c r="AH190" s="486"/>
      <c r="AI190" s="486"/>
      <c r="AJ190" s="486"/>
      <c r="AK190" s="486"/>
      <c r="AL190" s="486"/>
      <c r="AM190" s="486"/>
      <c r="AN190" s="486"/>
      <c r="AO190" s="486"/>
      <c r="AP190" s="486"/>
      <c r="AQ190" s="486"/>
      <c r="AR190" s="486"/>
      <c r="AS190" s="486"/>
      <c r="AT190" s="486"/>
      <c r="AU190" s="486"/>
      <c r="AV190" s="486"/>
      <c r="AW190" s="486"/>
      <c r="AX190" s="486"/>
      <c r="AY190" s="486"/>
      <c r="AZ190" s="486"/>
      <c r="BA190" s="486"/>
      <c r="BB190" s="486"/>
      <c r="BC190" s="486"/>
      <c r="BD190" s="486"/>
      <c r="BE190" s="486"/>
      <c r="BF190" s="486"/>
      <c r="BG190" s="486"/>
      <c r="BH190" s="486"/>
      <c r="BI190" s="486"/>
      <c r="BJ190" s="486"/>
      <c r="BK190" s="486"/>
      <c r="BL190" s="486"/>
      <c r="BM190" s="486"/>
      <c r="BN190" s="486"/>
      <c r="BO190" s="486"/>
      <c r="BP190" s="486"/>
      <c r="BQ190" s="486"/>
      <c r="BR190" s="486"/>
      <c r="BS190" s="486"/>
      <c r="BT190" s="486"/>
      <c r="BU190" s="486"/>
      <c r="BV190" s="486"/>
      <c r="BW190" s="486"/>
      <c r="BX190" s="486"/>
      <c r="BY190" s="486"/>
      <c r="BZ190" s="486"/>
      <c r="CA190" s="486"/>
      <c r="CB190" s="486"/>
      <c r="CC190" s="486"/>
      <c r="CD190" s="486"/>
      <c r="CE190" s="486"/>
      <c r="CF190" s="486"/>
      <c r="CG190" s="486"/>
      <c r="CH190" s="486"/>
      <c r="CI190" s="486"/>
      <c r="CJ190" s="486"/>
      <c r="CK190" s="486"/>
      <c r="CL190" s="486"/>
      <c r="CM190" s="486"/>
      <c r="CN190" s="486"/>
      <c r="CO190" s="486"/>
      <c r="CP190" s="486"/>
      <c r="CQ190" s="486"/>
      <c r="CR190" s="486"/>
      <c r="CS190" s="486"/>
      <c r="CT190" s="486"/>
      <c r="CU190" s="486"/>
      <c r="CV190" s="486"/>
      <c r="CW190" s="486"/>
      <c r="CX190" s="486"/>
      <c r="CY190" s="486"/>
      <c r="CZ190" s="486"/>
      <c r="DA190" s="486"/>
      <c r="DB190" s="486"/>
      <c r="DC190" s="486"/>
      <c r="DD190" s="486"/>
      <c r="DE190" s="486"/>
      <c r="DF190" s="486"/>
      <c r="DG190" s="486"/>
      <c r="DH190" s="486"/>
      <c r="DI190" s="486"/>
      <c r="DJ190" s="486"/>
      <c r="DK190" s="486"/>
      <c r="DL190" s="486"/>
      <c r="DM190" s="486"/>
      <c r="DN190" s="486"/>
      <c r="DO190" s="486"/>
      <c r="DP190" s="486"/>
      <c r="DQ190" s="486"/>
      <c r="DR190" s="486"/>
      <c r="DS190" s="486"/>
      <c r="DT190" s="486"/>
      <c r="DU190" s="486"/>
      <c r="DV190" s="486"/>
      <c r="DW190" s="486"/>
      <c r="DX190" s="486"/>
      <c r="DY190" s="486"/>
      <c r="DZ190" s="486"/>
      <c r="EA190" s="486"/>
      <c r="EB190" s="486"/>
      <c r="EC190" s="486"/>
      <c r="ED190" s="486"/>
      <c r="EE190" s="486"/>
      <c r="EF190" s="486"/>
    </row>
    <row r="191" spans="3:136" s="300" customFormat="1" x14ac:dyDescent="0.25">
      <c r="C191" s="303"/>
      <c r="D191" s="304"/>
      <c r="E191" s="304"/>
      <c r="F191" s="304"/>
      <c r="G191" s="304"/>
      <c r="H191" s="304"/>
      <c r="I191" s="304"/>
      <c r="J191" s="486"/>
      <c r="K191" s="486"/>
      <c r="L191" s="486">
        <v>10000</v>
      </c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6"/>
      <c r="AH191" s="486"/>
      <c r="AI191" s="486"/>
      <c r="AJ191" s="486"/>
      <c r="AK191" s="486"/>
      <c r="AL191" s="486"/>
      <c r="AM191" s="486"/>
      <c r="AN191" s="486"/>
      <c r="AO191" s="486"/>
      <c r="AP191" s="486"/>
      <c r="AQ191" s="486"/>
      <c r="AR191" s="486"/>
      <c r="AS191" s="486"/>
      <c r="AT191" s="486"/>
      <c r="AU191" s="486"/>
      <c r="AV191" s="486"/>
      <c r="AW191" s="486"/>
      <c r="AX191" s="486"/>
      <c r="AY191" s="486"/>
      <c r="AZ191" s="486"/>
      <c r="BA191" s="486"/>
      <c r="BB191" s="486"/>
      <c r="BC191" s="486"/>
      <c r="BD191" s="486"/>
      <c r="BE191" s="486"/>
      <c r="BF191" s="486"/>
      <c r="BG191" s="486"/>
      <c r="BH191" s="486"/>
      <c r="BI191" s="486"/>
      <c r="BJ191" s="486"/>
      <c r="BK191" s="486"/>
      <c r="BL191" s="486"/>
      <c r="BM191" s="486"/>
      <c r="BN191" s="486"/>
      <c r="BO191" s="486"/>
      <c r="BP191" s="486"/>
      <c r="BQ191" s="486"/>
      <c r="BR191" s="486"/>
      <c r="BS191" s="486"/>
      <c r="BT191" s="486"/>
      <c r="BU191" s="486"/>
      <c r="BV191" s="486"/>
      <c r="BW191" s="486"/>
      <c r="BX191" s="486"/>
      <c r="BY191" s="486"/>
      <c r="BZ191" s="486"/>
      <c r="CA191" s="486"/>
      <c r="CB191" s="486"/>
      <c r="CC191" s="486"/>
      <c r="CD191" s="486"/>
      <c r="CE191" s="486"/>
      <c r="CF191" s="486"/>
      <c r="CG191" s="486"/>
      <c r="CH191" s="486"/>
      <c r="CI191" s="486"/>
      <c r="CJ191" s="486"/>
      <c r="CK191" s="486"/>
      <c r="CL191" s="486"/>
      <c r="CM191" s="486"/>
      <c r="CN191" s="486"/>
      <c r="CO191" s="486"/>
      <c r="CP191" s="486"/>
      <c r="CQ191" s="486"/>
      <c r="CR191" s="486"/>
      <c r="CS191" s="486"/>
      <c r="CT191" s="486"/>
      <c r="CU191" s="486"/>
      <c r="CV191" s="486"/>
      <c r="CW191" s="486"/>
      <c r="CX191" s="486"/>
      <c r="CY191" s="486"/>
      <c r="CZ191" s="486"/>
      <c r="DA191" s="486"/>
      <c r="DB191" s="486"/>
      <c r="DC191" s="486"/>
      <c r="DD191" s="486"/>
      <c r="DE191" s="486"/>
      <c r="DF191" s="486"/>
      <c r="DG191" s="486"/>
      <c r="DH191" s="486"/>
      <c r="DI191" s="486"/>
      <c r="DJ191" s="486"/>
      <c r="DK191" s="486"/>
      <c r="DL191" s="486"/>
      <c r="DM191" s="486"/>
      <c r="DN191" s="486"/>
      <c r="DO191" s="486"/>
      <c r="DP191" s="486"/>
      <c r="DQ191" s="486"/>
      <c r="DR191" s="486"/>
      <c r="DS191" s="486"/>
      <c r="DT191" s="486"/>
      <c r="DU191" s="486"/>
      <c r="DV191" s="486"/>
      <c r="DW191" s="486"/>
      <c r="DX191" s="486"/>
      <c r="DY191" s="486"/>
      <c r="DZ191" s="486"/>
      <c r="EA191" s="486"/>
      <c r="EB191" s="486"/>
      <c r="EC191" s="486"/>
      <c r="ED191" s="486"/>
      <c r="EE191" s="486"/>
      <c r="EF191" s="486"/>
    </row>
    <row r="192" spans="3:136" s="300" customFormat="1" x14ac:dyDescent="0.25">
      <c r="C192" s="303"/>
      <c r="D192" s="304"/>
      <c r="E192" s="304"/>
      <c r="F192" s="304"/>
      <c r="G192" s="304"/>
      <c r="H192" s="304"/>
      <c r="I192" s="304"/>
      <c r="J192" s="486"/>
      <c r="K192" s="486"/>
      <c r="L192" s="486">
        <v>10100</v>
      </c>
      <c r="M192" s="486"/>
      <c r="N192" s="486"/>
      <c r="O192" s="486"/>
      <c r="P192" s="486"/>
      <c r="Q192" s="486"/>
      <c r="R192" s="486"/>
      <c r="S192" s="486"/>
      <c r="T192" s="486"/>
      <c r="U192" s="486"/>
      <c r="V192" s="486"/>
      <c r="W192" s="486"/>
      <c r="X192" s="486"/>
      <c r="Y192" s="486"/>
      <c r="Z192" s="486"/>
      <c r="AA192" s="486"/>
      <c r="AB192" s="486"/>
      <c r="AC192" s="486"/>
      <c r="AD192" s="486"/>
      <c r="AE192" s="486"/>
      <c r="AF192" s="486"/>
      <c r="AG192" s="486"/>
      <c r="AH192" s="486"/>
      <c r="AI192" s="486"/>
      <c r="AJ192" s="486"/>
      <c r="AK192" s="486"/>
      <c r="AL192" s="486"/>
      <c r="AM192" s="486"/>
      <c r="AN192" s="486"/>
      <c r="AO192" s="486"/>
      <c r="AP192" s="486"/>
      <c r="AQ192" s="486"/>
      <c r="AR192" s="486"/>
      <c r="AS192" s="486"/>
      <c r="AT192" s="486"/>
      <c r="AU192" s="486"/>
      <c r="AV192" s="486"/>
      <c r="AW192" s="486"/>
      <c r="AX192" s="486"/>
      <c r="AY192" s="486"/>
      <c r="AZ192" s="486"/>
      <c r="BA192" s="486"/>
      <c r="BB192" s="486"/>
      <c r="BC192" s="486"/>
      <c r="BD192" s="486"/>
      <c r="BE192" s="486"/>
      <c r="BF192" s="486"/>
      <c r="BG192" s="486"/>
      <c r="BH192" s="486"/>
      <c r="BI192" s="486"/>
      <c r="BJ192" s="486"/>
      <c r="BK192" s="486"/>
      <c r="BL192" s="486"/>
      <c r="BM192" s="486"/>
      <c r="BN192" s="486"/>
      <c r="BO192" s="486"/>
      <c r="BP192" s="486"/>
      <c r="BQ192" s="486"/>
      <c r="BR192" s="486"/>
      <c r="BS192" s="486"/>
      <c r="BT192" s="486"/>
      <c r="BU192" s="486"/>
      <c r="BV192" s="486"/>
      <c r="BW192" s="486"/>
      <c r="BX192" s="486"/>
      <c r="BY192" s="486"/>
      <c r="BZ192" s="486"/>
      <c r="CA192" s="486"/>
      <c r="CB192" s="486"/>
      <c r="CC192" s="486"/>
      <c r="CD192" s="486"/>
      <c r="CE192" s="486"/>
      <c r="CF192" s="486"/>
      <c r="CG192" s="486"/>
      <c r="CH192" s="486"/>
      <c r="CI192" s="486"/>
      <c r="CJ192" s="486"/>
      <c r="CK192" s="486"/>
      <c r="CL192" s="486"/>
      <c r="CM192" s="486"/>
      <c r="CN192" s="486"/>
      <c r="CO192" s="486"/>
      <c r="CP192" s="486"/>
      <c r="CQ192" s="486"/>
      <c r="CR192" s="486"/>
      <c r="CS192" s="486"/>
      <c r="CT192" s="486"/>
      <c r="CU192" s="486"/>
      <c r="CV192" s="486"/>
      <c r="CW192" s="486"/>
      <c r="CX192" s="486"/>
      <c r="CY192" s="486"/>
      <c r="CZ192" s="486"/>
      <c r="DA192" s="486"/>
      <c r="DB192" s="486"/>
      <c r="DC192" s="486"/>
      <c r="DD192" s="486"/>
      <c r="DE192" s="486"/>
      <c r="DF192" s="486"/>
      <c r="DG192" s="486"/>
      <c r="DH192" s="486"/>
      <c r="DI192" s="486"/>
      <c r="DJ192" s="486"/>
      <c r="DK192" s="486"/>
      <c r="DL192" s="486"/>
      <c r="DM192" s="486"/>
      <c r="DN192" s="486"/>
      <c r="DO192" s="486"/>
      <c r="DP192" s="486"/>
      <c r="DQ192" s="486"/>
      <c r="DR192" s="486"/>
      <c r="DS192" s="486"/>
      <c r="DT192" s="486"/>
      <c r="DU192" s="486"/>
      <c r="DV192" s="486"/>
      <c r="DW192" s="486"/>
      <c r="DX192" s="486"/>
      <c r="DY192" s="486"/>
      <c r="DZ192" s="486"/>
      <c r="EA192" s="486"/>
      <c r="EB192" s="486"/>
      <c r="EC192" s="486"/>
      <c r="ED192" s="486"/>
      <c r="EE192" s="486"/>
      <c r="EF192" s="486"/>
    </row>
    <row r="193" spans="3:136" s="300" customFormat="1" x14ac:dyDescent="0.25">
      <c r="C193" s="303"/>
      <c r="D193" s="304"/>
      <c r="E193" s="304"/>
      <c r="F193" s="304"/>
      <c r="G193" s="304"/>
      <c r="H193" s="304"/>
      <c r="I193" s="304"/>
      <c r="J193" s="486"/>
      <c r="K193" s="486"/>
      <c r="L193" s="486">
        <v>10200</v>
      </c>
      <c r="M193" s="486"/>
      <c r="N193" s="486"/>
      <c r="O193" s="486"/>
      <c r="P193" s="486"/>
      <c r="Q193" s="486"/>
      <c r="R193" s="486"/>
      <c r="S193" s="486"/>
      <c r="T193" s="486"/>
      <c r="U193" s="486"/>
      <c r="V193" s="486"/>
      <c r="W193" s="486"/>
      <c r="X193" s="486"/>
      <c r="Y193" s="486"/>
      <c r="Z193" s="486"/>
      <c r="AA193" s="486"/>
      <c r="AB193" s="486"/>
      <c r="AC193" s="486"/>
      <c r="AD193" s="486"/>
      <c r="AE193" s="486"/>
      <c r="AF193" s="486"/>
      <c r="AG193" s="486"/>
      <c r="AH193" s="486"/>
      <c r="AI193" s="486"/>
      <c r="AJ193" s="486"/>
      <c r="AK193" s="486"/>
      <c r="AL193" s="486"/>
      <c r="AM193" s="486"/>
      <c r="AN193" s="486"/>
      <c r="AO193" s="486"/>
      <c r="AP193" s="486"/>
      <c r="AQ193" s="486"/>
      <c r="AR193" s="486"/>
      <c r="AS193" s="486"/>
      <c r="AT193" s="486"/>
      <c r="AU193" s="486"/>
      <c r="AV193" s="486"/>
      <c r="AW193" s="486"/>
      <c r="AX193" s="486"/>
      <c r="AY193" s="486"/>
      <c r="AZ193" s="486"/>
      <c r="BA193" s="486"/>
      <c r="BB193" s="486"/>
      <c r="BC193" s="486"/>
      <c r="BD193" s="486"/>
      <c r="BE193" s="486"/>
      <c r="BF193" s="486"/>
      <c r="BG193" s="486"/>
      <c r="BH193" s="486"/>
      <c r="BI193" s="486"/>
      <c r="BJ193" s="486"/>
      <c r="BK193" s="486"/>
      <c r="BL193" s="486"/>
      <c r="BM193" s="486"/>
      <c r="BN193" s="486"/>
      <c r="BO193" s="486"/>
      <c r="BP193" s="486"/>
      <c r="BQ193" s="486"/>
      <c r="BR193" s="486"/>
      <c r="BS193" s="486"/>
      <c r="BT193" s="486"/>
      <c r="BU193" s="486"/>
      <c r="BV193" s="486"/>
      <c r="BW193" s="486"/>
      <c r="BX193" s="486"/>
      <c r="BY193" s="486"/>
      <c r="BZ193" s="486"/>
      <c r="CA193" s="486"/>
      <c r="CB193" s="486"/>
      <c r="CC193" s="486"/>
      <c r="CD193" s="486"/>
      <c r="CE193" s="486"/>
      <c r="CF193" s="486"/>
      <c r="CG193" s="486"/>
      <c r="CH193" s="486"/>
      <c r="CI193" s="486"/>
      <c r="CJ193" s="486"/>
      <c r="CK193" s="486"/>
      <c r="CL193" s="486"/>
      <c r="CM193" s="486"/>
      <c r="CN193" s="486"/>
      <c r="CO193" s="486"/>
      <c r="CP193" s="486"/>
      <c r="CQ193" s="486"/>
      <c r="CR193" s="486"/>
      <c r="CS193" s="486"/>
      <c r="CT193" s="486"/>
      <c r="CU193" s="486"/>
      <c r="CV193" s="486"/>
      <c r="CW193" s="486"/>
      <c r="CX193" s="486"/>
      <c r="CY193" s="486"/>
      <c r="CZ193" s="486"/>
      <c r="DA193" s="486"/>
      <c r="DB193" s="486"/>
      <c r="DC193" s="486"/>
      <c r="DD193" s="486"/>
      <c r="DE193" s="486"/>
      <c r="DF193" s="486"/>
      <c r="DG193" s="486"/>
      <c r="DH193" s="486"/>
      <c r="DI193" s="486"/>
      <c r="DJ193" s="486"/>
      <c r="DK193" s="486"/>
      <c r="DL193" s="486"/>
      <c r="DM193" s="486"/>
      <c r="DN193" s="486"/>
      <c r="DO193" s="486"/>
      <c r="DP193" s="486"/>
      <c r="DQ193" s="486"/>
      <c r="DR193" s="486"/>
      <c r="DS193" s="486"/>
      <c r="DT193" s="486"/>
      <c r="DU193" s="486"/>
      <c r="DV193" s="486"/>
      <c r="DW193" s="486"/>
      <c r="DX193" s="486"/>
      <c r="DY193" s="486"/>
      <c r="DZ193" s="486"/>
      <c r="EA193" s="486"/>
      <c r="EB193" s="486"/>
      <c r="EC193" s="486"/>
      <c r="ED193" s="486"/>
      <c r="EE193" s="486"/>
      <c r="EF193" s="486"/>
    </row>
    <row r="194" spans="3:136" s="300" customFormat="1" x14ac:dyDescent="0.25">
      <c r="C194" s="303"/>
      <c r="D194" s="304"/>
      <c r="E194" s="304"/>
      <c r="F194" s="304"/>
      <c r="G194" s="304"/>
      <c r="H194" s="304"/>
      <c r="I194" s="304"/>
      <c r="J194" s="486"/>
      <c r="K194" s="486"/>
      <c r="L194" s="486">
        <v>10300</v>
      </c>
      <c r="M194" s="486"/>
      <c r="N194" s="486"/>
      <c r="O194" s="486"/>
      <c r="P194" s="486"/>
      <c r="Q194" s="486"/>
      <c r="R194" s="486"/>
      <c r="S194" s="486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486"/>
      <c r="AI194" s="486"/>
      <c r="AJ194" s="486"/>
      <c r="AK194" s="486"/>
      <c r="AL194" s="486"/>
      <c r="AM194" s="486"/>
      <c r="AN194" s="486"/>
      <c r="AO194" s="486"/>
      <c r="AP194" s="486"/>
      <c r="AQ194" s="486"/>
      <c r="AR194" s="486"/>
      <c r="AS194" s="486"/>
      <c r="AT194" s="486"/>
      <c r="AU194" s="486"/>
      <c r="AV194" s="486"/>
      <c r="AW194" s="486"/>
      <c r="AX194" s="486"/>
      <c r="AY194" s="486"/>
      <c r="AZ194" s="486"/>
      <c r="BA194" s="486"/>
      <c r="BB194" s="486"/>
      <c r="BC194" s="486"/>
      <c r="BD194" s="486"/>
      <c r="BE194" s="486"/>
      <c r="BF194" s="486"/>
      <c r="BG194" s="486"/>
      <c r="BH194" s="486"/>
      <c r="BI194" s="486"/>
      <c r="BJ194" s="486"/>
      <c r="BK194" s="486"/>
      <c r="BL194" s="486"/>
      <c r="BM194" s="486"/>
      <c r="BN194" s="486"/>
      <c r="BO194" s="486"/>
      <c r="BP194" s="486"/>
      <c r="BQ194" s="486"/>
      <c r="BR194" s="486"/>
      <c r="BS194" s="486"/>
      <c r="BT194" s="486"/>
      <c r="BU194" s="486"/>
      <c r="BV194" s="486"/>
      <c r="BW194" s="486"/>
      <c r="BX194" s="486"/>
      <c r="BY194" s="486"/>
      <c r="BZ194" s="486"/>
      <c r="CA194" s="486"/>
      <c r="CB194" s="486"/>
      <c r="CC194" s="486"/>
      <c r="CD194" s="486"/>
      <c r="CE194" s="486"/>
      <c r="CF194" s="486"/>
      <c r="CG194" s="486"/>
      <c r="CH194" s="486"/>
      <c r="CI194" s="486"/>
      <c r="CJ194" s="486"/>
      <c r="CK194" s="486"/>
      <c r="CL194" s="486"/>
      <c r="CM194" s="486"/>
      <c r="CN194" s="486"/>
      <c r="CO194" s="486"/>
      <c r="CP194" s="486"/>
      <c r="CQ194" s="486"/>
      <c r="CR194" s="486"/>
      <c r="CS194" s="486"/>
      <c r="CT194" s="486"/>
      <c r="CU194" s="486"/>
      <c r="CV194" s="486"/>
      <c r="CW194" s="486"/>
      <c r="CX194" s="486"/>
      <c r="CY194" s="486"/>
      <c r="CZ194" s="486"/>
      <c r="DA194" s="486"/>
      <c r="DB194" s="486"/>
      <c r="DC194" s="486"/>
      <c r="DD194" s="486"/>
      <c r="DE194" s="486"/>
      <c r="DF194" s="486"/>
      <c r="DG194" s="486"/>
      <c r="DH194" s="486"/>
      <c r="DI194" s="486"/>
      <c r="DJ194" s="486"/>
      <c r="DK194" s="486"/>
      <c r="DL194" s="486"/>
      <c r="DM194" s="486"/>
      <c r="DN194" s="486"/>
      <c r="DO194" s="486"/>
      <c r="DP194" s="486"/>
      <c r="DQ194" s="486"/>
      <c r="DR194" s="486"/>
      <c r="DS194" s="486"/>
      <c r="DT194" s="486"/>
      <c r="DU194" s="486"/>
      <c r="DV194" s="486"/>
      <c r="DW194" s="486"/>
      <c r="DX194" s="486"/>
      <c r="DY194" s="486"/>
      <c r="DZ194" s="486"/>
      <c r="EA194" s="486"/>
      <c r="EB194" s="486"/>
      <c r="EC194" s="486"/>
      <c r="ED194" s="486"/>
      <c r="EE194" s="486"/>
      <c r="EF194" s="486"/>
    </row>
    <row r="195" spans="3:136" s="300" customFormat="1" x14ac:dyDescent="0.25">
      <c r="C195" s="303"/>
      <c r="D195" s="304"/>
      <c r="E195" s="304"/>
      <c r="F195" s="304"/>
      <c r="G195" s="304"/>
      <c r="H195" s="304"/>
      <c r="I195" s="304"/>
      <c r="J195" s="486"/>
      <c r="K195" s="486"/>
      <c r="L195" s="486">
        <v>10400</v>
      </c>
      <c r="M195" s="486"/>
      <c r="N195" s="486"/>
      <c r="O195" s="486"/>
      <c r="P195" s="486"/>
      <c r="Q195" s="486"/>
      <c r="R195" s="486"/>
      <c r="S195" s="486"/>
      <c r="T195" s="486"/>
      <c r="U195" s="486"/>
      <c r="V195" s="486"/>
      <c r="W195" s="486"/>
      <c r="X195" s="486"/>
      <c r="Y195" s="486"/>
      <c r="Z195" s="486"/>
      <c r="AA195" s="486"/>
      <c r="AB195" s="486"/>
      <c r="AC195" s="486"/>
      <c r="AD195" s="486"/>
      <c r="AE195" s="486"/>
      <c r="AF195" s="486"/>
      <c r="AG195" s="486"/>
      <c r="AH195" s="486"/>
      <c r="AI195" s="486"/>
      <c r="AJ195" s="486"/>
      <c r="AK195" s="486"/>
      <c r="AL195" s="486"/>
      <c r="AM195" s="486"/>
      <c r="AN195" s="486"/>
      <c r="AO195" s="486"/>
      <c r="AP195" s="486"/>
      <c r="AQ195" s="486"/>
      <c r="AR195" s="486"/>
      <c r="AS195" s="486"/>
      <c r="AT195" s="486"/>
      <c r="AU195" s="486"/>
      <c r="AV195" s="486"/>
      <c r="AW195" s="486"/>
      <c r="AX195" s="486"/>
      <c r="AY195" s="486"/>
      <c r="AZ195" s="486"/>
      <c r="BA195" s="486"/>
      <c r="BB195" s="486"/>
      <c r="BC195" s="486"/>
      <c r="BD195" s="486"/>
      <c r="BE195" s="486"/>
      <c r="BF195" s="486"/>
      <c r="BG195" s="486"/>
      <c r="BH195" s="486"/>
      <c r="BI195" s="486"/>
      <c r="BJ195" s="486"/>
      <c r="BK195" s="486"/>
      <c r="BL195" s="486"/>
      <c r="BM195" s="486"/>
      <c r="BN195" s="486"/>
      <c r="BO195" s="486"/>
      <c r="BP195" s="486"/>
      <c r="BQ195" s="486"/>
      <c r="BR195" s="486"/>
      <c r="BS195" s="486"/>
      <c r="BT195" s="486"/>
      <c r="BU195" s="486"/>
      <c r="BV195" s="486"/>
      <c r="BW195" s="486"/>
      <c r="BX195" s="486"/>
      <c r="BY195" s="486"/>
      <c r="BZ195" s="486"/>
      <c r="CA195" s="486"/>
      <c r="CB195" s="486"/>
      <c r="CC195" s="486"/>
      <c r="CD195" s="486"/>
      <c r="CE195" s="486"/>
      <c r="CF195" s="486"/>
      <c r="CG195" s="486"/>
      <c r="CH195" s="486"/>
      <c r="CI195" s="486"/>
      <c r="CJ195" s="486"/>
      <c r="CK195" s="486"/>
      <c r="CL195" s="486"/>
      <c r="CM195" s="486"/>
      <c r="CN195" s="486"/>
      <c r="CO195" s="486"/>
      <c r="CP195" s="486"/>
      <c r="CQ195" s="486"/>
      <c r="CR195" s="486"/>
      <c r="CS195" s="486"/>
      <c r="CT195" s="486"/>
      <c r="CU195" s="486"/>
      <c r="CV195" s="486"/>
      <c r="CW195" s="486"/>
      <c r="CX195" s="486"/>
      <c r="CY195" s="486"/>
      <c r="CZ195" s="486"/>
      <c r="DA195" s="486"/>
      <c r="DB195" s="486"/>
      <c r="DC195" s="486"/>
      <c r="DD195" s="486"/>
      <c r="DE195" s="486"/>
      <c r="DF195" s="486"/>
      <c r="DG195" s="486"/>
      <c r="DH195" s="486"/>
      <c r="DI195" s="486"/>
      <c r="DJ195" s="486"/>
      <c r="DK195" s="486"/>
      <c r="DL195" s="486"/>
      <c r="DM195" s="486"/>
      <c r="DN195" s="486"/>
      <c r="DO195" s="486"/>
      <c r="DP195" s="486"/>
      <c r="DQ195" s="486"/>
      <c r="DR195" s="486"/>
      <c r="DS195" s="486"/>
      <c r="DT195" s="486"/>
      <c r="DU195" s="486"/>
      <c r="DV195" s="486"/>
      <c r="DW195" s="486"/>
      <c r="DX195" s="486"/>
      <c r="DY195" s="486"/>
      <c r="DZ195" s="486"/>
      <c r="EA195" s="486"/>
      <c r="EB195" s="486"/>
      <c r="EC195" s="486"/>
      <c r="ED195" s="486"/>
      <c r="EE195" s="486"/>
      <c r="EF195" s="486"/>
    </row>
    <row r="196" spans="3:136" s="300" customFormat="1" x14ac:dyDescent="0.25">
      <c r="C196" s="303"/>
      <c r="D196" s="304"/>
      <c r="E196" s="304"/>
      <c r="F196" s="304"/>
      <c r="G196" s="304"/>
      <c r="H196" s="304"/>
      <c r="I196" s="304"/>
      <c r="J196" s="486"/>
      <c r="K196" s="486"/>
      <c r="L196" s="486">
        <v>10500</v>
      </c>
      <c r="M196" s="486"/>
      <c r="N196" s="486"/>
      <c r="O196" s="486"/>
      <c r="P196" s="486"/>
      <c r="Q196" s="486"/>
      <c r="R196" s="486"/>
      <c r="S196" s="486"/>
      <c r="T196" s="486"/>
      <c r="U196" s="486"/>
      <c r="V196" s="486"/>
      <c r="W196" s="486"/>
      <c r="X196" s="486"/>
      <c r="Y196" s="486"/>
      <c r="Z196" s="486"/>
      <c r="AA196" s="486"/>
      <c r="AB196" s="486"/>
      <c r="AC196" s="486"/>
      <c r="AD196" s="486"/>
      <c r="AE196" s="486"/>
      <c r="AF196" s="486"/>
      <c r="AG196" s="486"/>
      <c r="AH196" s="486"/>
      <c r="AI196" s="486"/>
      <c r="AJ196" s="486"/>
      <c r="AK196" s="486"/>
      <c r="AL196" s="486"/>
      <c r="AM196" s="486"/>
      <c r="AN196" s="486"/>
      <c r="AO196" s="486"/>
      <c r="AP196" s="486"/>
      <c r="AQ196" s="486"/>
      <c r="AR196" s="486"/>
      <c r="AS196" s="486"/>
      <c r="AT196" s="486"/>
      <c r="AU196" s="486"/>
      <c r="AV196" s="486"/>
      <c r="AW196" s="486"/>
      <c r="AX196" s="486"/>
      <c r="AY196" s="486"/>
      <c r="AZ196" s="486"/>
      <c r="BA196" s="486"/>
      <c r="BB196" s="486"/>
      <c r="BC196" s="486"/>
      <c r="BD196" s="486"/>
      <c r="BE196" s="486"/>
      <c r="BF196" s="486"/>
      <c r="BG196" s="486"/>
      <c r="BH196" s="486"/>
      <c r="BI196" s="486"/>
      <c r="BJ196" s="486"/>
      <c r="BK196" s="486"/>
      <c r="BL196" s="486"/>
      <c r="BM196" s="486"/>
      <c r="BN196" s="486"/>
      <c r="BO196" s="486"/>
      <c r="BP196" s="486"/>
      <c r="BQ196" s="486"/>
      <c r="BR196" s="486"/>
      <c r="BS196" s="486"/>
      <c r="BT196" s="486"/>
      <c r="BU196" s="486"/>
      <c r="BV196" s="486"/>
      <c r="BW196" s="486"/>
      <c r="BX196" s="486"/>
      <c r="BY196" s="486"/>
      <c r="BZ196" s="486"/>
      <c r="CA196" s="486"/>
      <c r="CB196" s="486"/>
      <c r="CC196" s="486"/>
      <c r="CD196" s="486"/>
      <c r="CE196" s="486"/>
      <c r="CF196" s="486"/>
      <c r="CG196" s="486"/>
      <c r="CH196" s="486"/>
      <c r="CI196" s="486"/>
      <c r="CJ196" s="486"/>
      <c r="CK196" s="486"/>
      <c r="CL196" s="486"/>
      <c r="CM196" s="486"/>
      <c r="CN196" s="486"/>
      <c r="CO196" s="486"/>
      <c r="CP196" s="486"/>
      <c r="CQ196" s="486"/>
      <c r="CR196" s="486"/>
      <c r="CS196" s="486"/>
      <c r="CT196" s="486"/>
      <c r="CU196" s="486"/>
      <c r="CV196" s="486"/>
      <c r="CW196" s="486"/>
      <c r="CX196" s="486"/>
      <c r="CY196" s="486"/>
      <c r="CZ196" s="486"/>
      <c r="DA196" s="486"/>
      <c r="DB196" s="486"/>
      <c r="DC196" s="486"/>
      <c r="DD196" s="486"/>
      <c r="DE196" s="486"/>
      <c r="DF196" s="486"/>
      <c r="DG196" s="486"/>
      <c r="DH196" s="486"/>
      <c r="DI196" s="486"/>
      <c r="DJ196" s="486"/>
      <c r="DK196" s="486"/>
      <c r="DL196" s="486"/>
      <c r="DM196" s="486"/>
      <c r="DN196" s="486"/>
      <c r="DO196" s="486"/>
      <c r="DP196" s="486"/>
      <c r="DQ196" s="486"/>
      <c r="DR196" s="486"/>
      <c r="DS196" s="486"/>
      <c r="DT196" s="486"/>
      <c r="DU196" s="486"/>
      <c r="DV196" s="486"/>
      <c r="DW196" s="486"/>
      <c r="DX196" s="486"/>
      <c r="DY196" s="486"/>
      <c r="DZ196" s="486"/>
      <c r="EA196" s="486"/>
      <c r="EB196" s="486"/>
      <c r="EC196" s="486"/>
      <c r="ED196" s="486"/>
      <c r="EE196" s="486"/>
      <c r="EF196" s="486"/>
    </row>
    <row r="197" spans="3:136" s="300" customFormat="1" x14ac:dyDescent="0.25">
      <c r="C197" s="303"/>
      <c r="D197" s="304"/>
      <c r="E197" s="304"/>
      <c r="F197" s="304"/>
      <c r="G197" s="304"/>
      <c r="H197" s="304"/>
      <c r="I197" s="304"/>
      <c r="J197" s="486"/>
      <c r="K197" s="486"/>
      <c r="L197" s="486">
        <v>10600</v>
      </c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86"/>
      <c r="Y197" s="486"/>
      <c r="Z197" s="486"/>
      <c r="AA197" s="486"/>
      <c r="AB197" s="486"/>
      <c r="AC197" s="486"/>
      <c r="AD197" s="486"/>
      <c r="AE197" s="486"/>
      <c r="AF197" s="486"/>
      <c r="AG197" s="486"/>
      <c r="AH197" s="486"/>
      <c r="AI197" s="486"/>
      <c r="AJ197" s="486"/>
      <c r="AK197" s="486"/>
      <c r="AL197" s="486"/>
      <c r="AM197" s="486"/>
      <c r="AN197" s="486"/>
      <c r="AO197" s="486"/>
      <c r="AP197" s="486"/>
      <c r="AQ197" s="486"/>
      <c r="AR197" s="486"/>
      <c r="AS197" s="486"/>
      <c r="AT197" s="486"/>
      <c r="AU197" s="486"/>
      <c r="AV197" s="486"/>
      <c r="AW197" s="486"/>
      <c r="AX197" s="486"/>
      <c r="AY197" s="486"/>
      <c r="AZ197" s="486"/>
      <c r="BA197" s="486"/>
      <c r="BB197" s="486"/>
      <c r="BC197" s="486"/>
      <c r="BD197" s="486"/>
      <c r="BE197" s="486"/>
      <c r="BF197" s="486"/>
      <c r="BG197" s="486"/>
      <c r="BH197" s="486"/>
      <c r="BI197" s="486"/>
      <c r="BJ197" s="486"/>
      <c r="BK197" s="486"/>
      <c r="BL197" s="486"/>
      <c r="BM197" s="486"/>
      <c r="BN197" s="486"/>
      <c r="BO197" s="486"/>
      <c r="BP197" s="486"/>
      <c r="BQ197" s="486"/>
      <c r="BR197" s="486"/>
      <c r="BS197" s="486"/>
      <c r="BT197" s="486"/>
      <c r="BU197" s="486"/>
      <c r="BV197" s="486"/>
      <c r="BW197" s="486"/>
      <c r="BX197" s="486"/>
      <c r="BY197" s="486"/>
      <c r="BZ197" s="486"/>
      <c r="CA197" s="486"/>
      <c r="CB197" s="486"/>
      <c r="CC197" s="486"/>
      <c r="CD197" s="486"/>
      <c r="CE197" s="486"/>
      <c r="CF197" s="486"/>
      <c r="CG197" s="486"/>
      <c r="CH197" s="486"/>
      <c r="CI197" s="486"/>
      <c r="CJ197" s="486"/>
      <c r="CK197" s="486"/>
      <c r="CL197" s="486"/>
      <c r="CM197" s="486"/>
      <c r="CN197" s="486"/>
      <c r="CO197" s="486"/>
      <c r="CP197" s="486"/>
      <c r="CQ197" s="486"/>
      <c r="CR197" s="486"/>
      <c r="CS197" s="486"/>
      <c r="CT197" s="486"/>
      <c r="CU197" s="486"/>
      <c r="CV197" s="486"/>
      <c r="CW197" s="486"/>
      <c r="CX197" s="486"/>
      <c r="CY197" s="486"/>
      <c r="CZ197" s="486"/>
      <c r="DA197" s="486"/>
      <c r="DB197" s="486"/>
      <c r="DC197" s="486"/>
      <c r="DD197" s="486"/>
      <c r="DE197" s="486"/>
      <c r="DF197" s="486"/>
      <c r="DG197" s="486"/>
      <c r="DH197" s="486"/>
      <c r="DI197" s="486"/>
      <c r="DJ197" s="486"/>
      <c r="DK197" s="486"/>
      <c r="DL197" s="486"/>
      <c r="DM197" s="486"/>
      <c r="DN197" s="486"/>
      <c r="DO197" s="486"/>
      <c r="DP197" s="486"/>
      <c r="DQ197" s="486"/>
      <c r="DR197" s="486"/>
      <c r="DS197" s="486"/>
      <c r="DT197" s="486"/>
      <c r="DU197" s="486"/>
      <c r="DV197" s="486"/>
      <c r="DW197" s="486"/>
      <c r="DX197" s="486"/>
      <c r="DY197" s="486"/>
      <c r="DZ197" s="486"/>
      <c r="EA197" s="486"/>
      <c r="EB197" s="486"/>
      <c r="EC197" s="486"/>
      <c r="ED197" s="486"/>
      <c r="EE197" s="486"/>
      <c r="EF197" s="486"/>
    </row>
    <row r="198" spans="3:136" s="300" customFormat="1" x14ac:dyDescent="0.25">
      <c r="C198" s="303"/>
      <c r="D198" s="304"/>
      <c r="E198" s="304"/>
      <c r="F198" s="304"/>
      <c r="G198" s="304"/>
      <c r="H198" s="304"/>
      <c r="I198" s="304"/>
      <c r="J198" s="486"/>
      <c r="K198" s="486"/>
      <c r="L198" s="486">
        <v>10700</v>
      </c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86"/>
      <c r="Y198" s="486"/>
      <c r="Z198" s="486"/>
      <c r="AA198" s="486"/>
      <c r="AB198" s="486"/>
      <c r="AC198" s="486"/>
      <c r="AD198" s="486"/>
      <c r="AE198" s="486"/>
      <c r="AF198" s="486"/>
      <c r="AG198" s="486"/>
      <c r="AH198" s="486"/>
      <c r="AI198" s="486"/>
      <c r="AJ198" s="486"/>
      <c r="AK198" s="486"/>
      <c r="AL198" s="486"/>
      <c r="AM198" s="486"/>
      <c r="AN198" s="486"/>
      <c r="AO198" s="486"/>
      <c r="AP198" s="486"/>
      <c r="AQ198" s="486"/>
      <c r="AR198" s="486"/>
      <c r="AS198" s="486"/>
      <c r="AT198" s="486"/>
      <c r="AU198" s="486"/>
      <c r="AV198" s="486"/>
      <c r="AW198" s="486"/>
      <c r="AX198" s="486"/>
      <c r="AY198" s="486"/>
      <c r="AZ198" s="486"/>
      <c r="BA198" s="486"/>
      <c r="BB198" s="486"/>
      <c r="BC198" s="486"/>
      <c r="BD198" s="486"/>
      <c r="BE198" s="486"/>
      <c r="BF198" s="486"/>
      <c r="BG198" s="486"/>
      <c r="BH198" s="486"/>
      <c r="BI198" s="486"/>
      <c r="BJ198" s="486"/>
      <c r="BK198" s="486"/>
      <c r="BL198" s="486"/>
      <c r="BM198" s="486"/>
      <c r="BN198" s="486"/>
      <c r="BO198" s="486"/>
      <c r="BP198" s="486"/>
      <c r="BQ198" s="486"/>
      <c r="BR198" s="486"/>
      <c r="BS198" s="486"/>
      <c r="BT198" s="486"/>
      <c r="BU198" s="486"/>
      <c r="BV198" s="486"/>
      <c r="BW198" s="486"/>
      <c r="BX198" s="486"/>
      <c r="BY198" s="486"/>
      <c r="BZ198" s="486"/>
      <c r="CA198" s="486"/>
      <c r="CB198" s="486"/>
      <c r="CC198" s="486"/>
      <c r="CD198" s="486"/>
      <c r="CE198" s="486"/>
      <c r="CF198" s="486"/>
      <c r="CG198" s="486"/>
      <c r="CH198" s="486"/>
      <c r="CI198" s="486"/>
      <c r="CJ198" s="486"/>
      <c r="CK198" s="486"/>
      <c r="CL198" s="486"/>
      <c r="CM198" s="486"/>
      <c r="CN198" s="486"/>
      <c r="CO198" s="486"/>
      <c r="CP198" s="486"/>
      <c r="CQ198" s="486"/>
      <c r="CR198" s="486"/>
      <c r="CS198" s="486"/>
      <c r="CT198" s="486"/>
      <c r="CU198" s="486"/>
      <c r="CV198" s="486"/>
      <c r="CW198" s="486"/>
      <c r="CX198" s="486"/>
      <c r="CY198" s="486"/>
      <c r="CZ198" s="486"/>
      <c r="DA198" s="486"/>
      <c r="DB198" s="486"/>
      <c r="DC198" s="486"/>
      <c r="DD198" s="486"/>
      <c r="DE198" s="486"/>
      <c r="DF198" s="486"/>
      <c r="DG198" s="486"/>
      <c r="DH198" s="486"/>
      <c r="DI198" s="486"/>
      <c r="DJ198" s="486"/>
      <c r="DK198" s="486"/>
      <c r="DL198" s="486"/>
      <c r="DM198" s="486"/>
      <c r="DN198" s="486"/>
      <c r="DO198" s="486"/>
      <c r="DP198" s="486"/>
      <c r="DQ198" s="486"/>
      <c r="DR198" s="486"/>
      <c r="DS198" s="486"/>
      <c r="DT198" s="486"/>
      <c r="DU198" s="486"/>
      <c r="DV198" s="486"/>
      <c r="DW198" s="486"/>
      <c r="DX198" s="486"/>
      <c r="DY198" s="486"/>
      <c r="DZ198" s="486"/>
      <c r="EA198" s="486"/>
      <c r="EB198" s="486"/>
      <c r="EC198" s="486"/>
      <c r="ED198" s="486"/>
      <c r="EE198" s="486"/>
      <c r="EF198" s="486"/>
    </row>
    <row r="199" spans="3:136" s="300" customFormat="1" x14ac:dyDescent="0.25">
      <c r="C199" s="303"/>
      <c r="D199" s="304"/>
      <c r="E199" s="304"/>
      <c r="F199" s="304"/>
      <c r="G199" s="304"/>
      <c r="H199" s="304"/>
      <c r="I199" s="304"/>
      <c r="J199" s="486"/>
      <c r="K199" s="486"/>
      <c r="L199" s="486">
        <v>10800</v>
      </c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6"/>
      <c r="AB199" s="486"/>
      <c r="AC199" s="486"/>
      <c r="AD199" s="486"/>
      <c r="AE199" s="486"/>
      <c r="AF199" s="486"/>
      <c r="AG199" s="486"/>
      <c r="AH199" s="486"/>
      <c r="AI199" s="486"/>
      <c r="AJ199" s="486"/>
      <c r="AK199" s="486"/>
      <c r="AL199" s="486"/>
      <c r="AM199" s="486"/>
      <c r="AN199" s="486"/>
      <c r="AO199" s="486"/>
      <c r="AP199" s="486"/>
      <c r="AQ199" s="486"/>
      <c r="AR199" s="486"/>
      <c r="AS199" s="486"/>
      <c r="AT199" s="486"/>
      <c r="AU199" s="486"/>
      <c r="AV199" s="486"/>
      <c r="AW199" s="486"/>
      <c r="AX199" s="486"/>
      <c r="AY199" s="486"/>
      <c r="AZ199" s="486"/>
      <c r="BA199" s="486"/>
      <c r="BB199" s="486"/>
      <c r="BC199" s="486"/>
      <c r="BD199" s="486"/>
      <c r="BE199" s="486"/>
      <c r="BF199" s="486"/>
      <c r="BG199" s="486"/>
      <c r="BH199" s="486"/>
      <c r="BI199" s="486"/>
      <c r="BJ199" s="486"/>
      <c r="BK199" s="486"/>
      <c r="BL199" s="486"/>
      <c r="BM199" s="486"/>
      <c r="BN199" s="486"/>
      <c r="BO199" s="486"/>
      <c r="BP199" s="486"/>
      <c r="BQ199" s="486"/>
      <c r="BR199" s="486"/>
      <c r="BS199" s="486"/>
      <c r="BT199" s="486"/>
      <c r="BU199" s="486"/>
      <c r="BV199" s="486"/>
      <c r="BW199" s="486"/>
      <c r="BX199" s="486"/>
      <c r="BY199" s="486"/>
      <c r="BZ199" s="486"/>
      <c r="CA199" s="486"/>
      <c r="CB199" s="486"/>
      <c r="CC199" s="486"/>
      <c r="CD199" s="486"/>
      <c r="CE199" s="486"/>
      <c r="CF199" s="486"/>
      <c r="CG199" s="486"/>
      <c r="CH199" s="486"/>
      <c r="CI199" s="486"/>
      <c r="CJ199" s="486"/>
      <c r="CK199" s="486"/>
      <c r="CL199" s="486"/>
      <c r="CM199" s="486"/>
      <c r="CN199" s="486"/>
      <c r="CO199" s="486"/>
      <c r="CP199" s="486"/>
      <c r="CQ199" s="486"/>
      <c r="CR199" s="486"/>
      <c r="CS199" s="486"/>
      <c r="CT199" s="486"/>
      <c r="CU199" s="486"/>
      <c r="CV199" s="486"/>
      <c r="CW199" s="486"/>
      <c r="CX199" s="486"/>
      <c r="CY199" s="486"/>
      <c r="CZ199" s="486"/>
      <c r="DA199" s="486"/>
      <c r="DB199" s="486"/>
      <c r="DC199" s="486"/>
      <c r="DD199" s="486"/>
      <c r="DE199" s="486"/>
      <c r="DF199" s="486"/>
      <c r="DG199" s="486"/>
      <c r="DH199" s="486"/>
      <c r="DI199" s="486"/>
      <c r="DJ199" s="486"/>
      <c r="DK199" s="486"/>
      <c r="DL199" s="486"/>
      <c r="DM199" s="486"/>
      <c r="DN199" s="486"/>
      <c r="DO199" s="486"/>
      <c r="DP199" s="486"/>
      <c r="DQ199" s="486"/>
      <c r="DR199" s="486"/>
      <c r="DS199" s="486"/>
      <c r="DT199" s="486"/>
      <c r="DU199" s="486"/>
      <c r="DV199" s="486"/>
      <c r="DW199" s="486"/>
      <c r="DX199" s="486"/>
      <c r="DY199" s="486"/>
      <c r="DZ199" s="486"/>
      <c r="EA199" s="486"/>
      <c r="EB199" s="486"/>
      <c r="EC199" s="486"/>
      <c r="ED199" s="486"/>
      <c r="EE199" s="486"/>
      <c r="EF199" s="486"/>
    </row>
    <row r="200" spans="3:136" s="300" customFormat="1" x14ac:dyDescent="0.25">
      <c r="C200" s="303"/>
      <c r="D200" s="304"/>
      <c r="E200" s="304"/>
      <c r="F200" s="304"/>
      <c r="G200" s="304"/>
      <c r="H200" s="304"/>
      <c r="I200" s="304"/>
      <c r="J200" s="486"/>
      <c r="K200" s="486"/>
      <c r="L200" s="486">
        <v>10900</v>
      </c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486"/>
      <c r="AG200" s="486"/>
      <c r="AH200" s="486"/>
      <c r="AI200" s="486"/>
      <c r="AJ200" s="486"/>
      <c r="AK200" s="486"/>
      <c r="AL200" s="486"/>
      <c r="AM200" s="486"/>
      <c r="AN200" s="486"/>
      <c r="AO200" s="486"/>
      <c r="AP200" s="486"/>
      <c r="AQ200" s="486"/>
      <c r="AR200" s="486"/>
      <c r="AS200" s="486"/>
      <c r="AT200" s="486"/>
      <c r="AU200" s="486"/>
      <c r="AV200" s="486"/>
      <c r="AW200" s="486"/>
      <c r="AX200" s="486"/>
      <c r="AY200" s="486"/>
      <c r="AZ200" s="486"/>
      <c r="BA200" s="486"/>
      <c r="BB200" s="486"/>
      <c r="BC200" s="486"/>
      <c r="BD200" s="486"/>
      <c r="BE200" s="486"/>
      <c r="BF200" s="486"/>
      <c r="BG200" s="486"/>
      <c r="BH200" s="486"/>
      <c r="BI200" s="486"/>
      <c r="BJ200" s="486"/>
      <c r="BK200" s="486"/>
      <c r="BL200" s="486"/>
      <c r="BM200" s="486"/>
      <c r="BN200" s="486"/>
      <c r="BO200" s="486"/>
      <c r="BP200" s="486"/>
      <c r="BQ200" s="486"/>
      <c r="BR200" s="486"/>
      <c r="BS200" s="486"/>
      <c r="BT200" s="486"/>
      <c r="BU200" s="486"/>
      <c r="BV200" s="486"/>
      <c r="BW200" s="486"/>
      <c r="BX200" s="486"/>
      <c r="BY200" s="486"/>
      <c r="BZ200" s="486"/>
      <c r="CA200" s="486"/>
      <c r="CB200" s="486"/>
      <c r="CC200" s="486"/>
      <c r="CD200" s="486"/>
      <c r="CE200" s="486"/>
      <c r="CF200" s="486"/>
      <c r="CG200" s="486"/>
      <c r="CH200" s="486"/>
      <c r="CI200" s="486"/>
      <c r="CJ200" s="486"/>
      <c r="CK200" s="486"/>
      <c r="CL200" s="486"/>
      <c r="CM200" s="486"/>
      <c r="CN200" s="486"/>
      <c r="CO200" s="486"/>
      <c r="CP200" s="486"/>
      <c r="CQ200" s="486"/>
      <c r="CR200" s="486"/>
      <c r="CS200" s="486"/>
      <c r="CT200" s="486"/>
      <c r="CU200" s="486"/>
      <c r="CV200" s="486"/>
      <c r="CW200" s="486"/>
      <c r="CX200" s="486"/>
      <c r="CY200" s="486"/>
      <c r="CZ200" s="486"/>
      <c r="DA200" s="486"/>
      <c r="DB200" s="486"/>
      <c r="DC200" s="486"/>
      <c r="DD200" s="486"/>
      <c r="DE200" s="486"/>
      <c r="DF200" s="486"/>
      <c r="DG200" s="486"/>
      <c r="DH200" s="486"/>
      <c r="DI200" s="486"/>
      <c r="DJ200" s="486"/>
      <c r="DK200" s="486"/>
      <c r="DL200" s="486"/>
      <c r="DM200" s="486"/>
      <c r="DN200" s="486"/>
      <c r="DO200" s="486"/>
      <c r="DP200" s="486"/>
      <c r="DQ200" s="486"/>
      <c r="DR200" s="486"/>
      <c r="DS200" s="486"/>
      <c r="DT200" s="486"/>
      <c r="DU200" s="486"/>
      <c r="DV200" s="486"/>
      <c r="DW200" s="486"/>
      <c r="DX200" s="486"/>
      <c r="DY200" s="486"/>
      <c r="DZ200" s="486"/>
      <c r="EA200" s="486"/>
      <c r="EB200" s="486"/>
      <c r="EC200" s="486"/>
      <c r="ED200" s="486"/>
      <c r="EE200" s="486"/>
      <c r="EF200" s="486"/>
    </row>
    <row r="201" spans="3:136" s="300" customFormat="1" x14ac:dyDescent="0.25">
      <c r="C201" s="303"/>
      <c r="D201" s="304"/>
      <c r="E201" s="304"/>
      <c r="F201" s="304"/>
      <c r="G201" s="304"/>
      <c r="H201" s="304"/>
      <c r="I201" s="304"/>
      <c r="J201" s="486"/>
      <c r="K201" s="486"/>
      <c r="L201" s="486">
        <v>11000</v>
      </c>
      <c r="M201" s="486"/>
      <c r="N201" s="486"/>
      <c r="O201" s="486"/>
      <c r="P201" s="486"/>
      <c r="Q201" s="486"/>
      <c r="R201" s="486"/>
      <c r="S201" s="486"/>
      <c r="T201" s="486"/>
      <c r="U201" s="486"/>
      <c r="V201" s="486"/>
      <c r="W201" s="486"/>
      <c r="X201" s="486"/>
      <c r="Y201" s="486"/>
      <c r="Z201" s="486"/>
      <c r="AA201" s="486"/>
      <c r="AB201" s="486"/>
      <c r="AC201" s="486"/>
      <c r="AD201" s="486"/>
      <c r="AE201" s="486"/>
      <c r="AF201" s="486"/>
      <c r="AG201" s="486"/>
      <c r="AH201" s="486"/>
      <c r="AI201" s="486"/>
      <c r="AJ201" s="486"/>
      <c r="AK201" s="486"/>
      <c r="AL201" s="486"/>
      <c r="AM201" s="486"/>
      <c r="AN201" s="486"/>
      <c r="AO201" s="486"/>
      <c r="AP201" s="486"/>
      <c r="AQ201" s="486"/>
      <c r="AR201" s="486"/>
      <c r="AS201" s="486"/>
      <c r="AT201" s="486"/>
      <c r="AU201" s="486"/>
      <c r="AV201" s="486"/>
      <c r="AW201" s="486"/>
      <c r="AX201" s="486"/>
      <c r="AY201" s="486"/>
      <c r="AZ201" s="486"/>
      <c r="BA201" s="486"/>
      <c r="BB201" s="486"/>
      <c r="BC201" s="486"/>
      <c r="BD201" s="486"/>
      <c r="BE201" s="486"/>
      <c r="BF201" s="486"/>
      <c r="BG201" s="486"/>
      <c r="BH201" s="486"/>
      <c r="BI201" s="486"/>
      <c r="BJ201" s="486"/>
      <c r="BK201" s="486"/>
      <c r="BL201" s="486"/>
      <c r="BM201" s="486"/>
      <c r="BN201" s="486"/>
      <c r="BO201" s="486"/>
      <c r="BP201" s="486"/>
      <c r="BQ201" s="486"/>
      <c r="BR201" s="486"/>
      <c r="BS201" s="486"/>
      <c r="BT201" s="486"/>
      <c r="BU201" s="486"/>
      <c r="BV201" s="486"/>
      <c r="BW201" s="486"/>
      <c r="BX201" s="486"/>
      <c r="BY201" s="486"/>
      <c r="BZ201" s="486"/>
      <c r="CA201" s="486"/>
      <c r="CB201" s="486"/>
      <c r="CC201" s="486"/>
      <c r="CD201" s="486"/>
      <c r="CE201" s="486"/>
      <c r="CF201" s="486"/>
      <c r="CG201" s="486"/>
      <c r="CH201" s="486"/>
      <c r="CI201" s="486"/>
      <c r="CJ201" s="486"/>
      <c r="CK201" s="486"/>
      <c r="CL201" s="486"/>
      <c r="CM201" s="486"/>
      <c r="CN201" s="486"/>
      <c r="CO201" s="486"/>
      <c r="CP201" s="486"/>
      <c r="CQ201" s="486"/>
      <c r="CR201" s="486"/>
      <c r="CS201" s="486"/>
      <c r="CT201" s="486"/>
      <c r="CU201" s="486"/>
      <c r="CV201" s="486"/>
      <c r="CW201" s="486"/>
      <c r="CX201" s="486"/>
      <c r="CY201" s="486"/>
      <c r="CZ201" s="486"/>
      <c r="DA201" s="486"/>
      <c r="DB201" s="486"/>
      <c r="DC201" s="486"/>
      <c r="DD201" s="486"/>
      <c r="DE201" s="486"/>
      <c r="DF201" s="486"/>
      <c r="DG201" s="486"/>
      <c r="DH201" s="486"/>
      <c r="DI201" s="486"/>
      <c r="DJ201" s="486"/>
      <c r="DK201" s="486"/>
      <c r="DL201" s="486"/>
      <c r="DM201" s="486"/>
      <c r="DN201" s="486"/>
      <c r="DO201" s="486"/>
      <c r="DP201" s="486"/>
      <c r="DQ201" s="486"/>
      <c r="DR201" s="486"/>
      <c r="DS201" s="486"/>
      <c r="DT201" s="486"/>
      <c r="DU201" s="486"/>
      <c r="DV201" s="486"/>
      <c r="DW201" s="486"/>
      <c r="DX201" s="486"/>
      <c r="DY201" s="486"/>
      <c r="DZ201" s="486"/>
      <c r="EA201" s="486"/>
      <c r="EB201" s="486"/>
      <c r="EC201" s="486"/>
      <c r="ED201" s="486"/>
      <c r="EE201" s="486"/>
      <c r="EF201" s="486"/>
    </row>
    <row r="202" spans="3:136" s="300" customFormat="1" x14ac:dyDescent="0.25">
      <c r="C202" s="303"/>
      <c r="D202" s="304"/>
      <c r="E202" s="304"/>
      <c r="F202" s="304"/>
      <c r="G202" s="304"/>
      <c r="H202" s="304"/>
      <c r="I202" s="304"/>
      <c r="J202" s="486"/>
      <c r="K202" s="486"/>
      <c r="L202" s="486">
        <v>11100</v>
      </c>
      <c r="M202" s="486"/>
      <c r="N202" s="486"/>
      <c r="O202" s="486"/>
      <c r="P202" s="486"/>
      <c r="Q202" s="486"/>
      <c r="R202" s="486"/>
      <c r="S202" s="486"/>
      <c r="T202" s="486"/>
      <c r="U202" s="486"/>
      <c r="V202" s="486"/>
      <c r="W202" s="486"/>
      <c r="X202" s="486"/>
      <c r="Y202" s="486"/>
      <c r="Z202" s="486"/>
      <c r="AA202" s="486"/>
      <c r="AB202" s="486"/>
      <c r="AC202" s="486"/>
      <c r="AD202" s="486"/>
      <c r="AE202" s="486"/>
      <c r="AF202" s="486"/>
      <c r="AG202" s="486"/>
      <c r="AH202" s="486"/>
      <c r="AI202" s="486"/>
      <c r="AJ202" s="486"/>
      <c r="AK202" s="486"/>
      <c r="AL202" s="486"/>
      <c r="AM202" s="486"/>
      <c r="AN202" s="486"/>
      <c r="AO202" s="486"/>
      <c r="AP202" s="486"/>
      <c r="AQ202" s="486"/>
      <c r="AR202" s="486"/>
      <c r="AS202" s="486"/>
      <c r="AT202" s="486"/>
      <c r="AU202" s="486"/>
      <c r="AV202" s="486"/>
      <c r="AW202" s="486"/>
      <c r="AX202" s="486"/>
      <c r="AY202" s="486"/>
      <c r="AZ202" s="486"/>
      <c r="BA202" s="486"/>
      <c r="BB202" s="486"/>
      <c r="BC202" s="486"/>
      <c r="BD202" s="486"/>
      <c r="BE202" s="486"/>
      <c r="BF202" s="486"/>
      <c r="BG202" s="486"/>
      <c r="BH202" s="486"/>
      <c r="BI202" s="486"/>
      <c r="BJ202" s="486"/>
      <c r="BK202" s="486"/>
      <c r="BL202" s="486"/>
      <c r="BM202" s="486"/>
      <c r="BN202" s="486"/>
      <c r="BO202" s="486"/>
      <c r="BP202" s="486"/>
      <c r="BQ202" s="486"/>
      <c r="BR202" s="486"/>
      <c r="BS202" s="486"/>
      <c r="BT202" s="486"/>
      <c r="BU202" s="486"/>
      <c r="BV202" s="486"/>
      <c r="BW202" s="486"/>
      <c r="BX202" s="486"/>
      <c r="BY202" s="486"/>
      <c r="BZ202" s="486"/>
      <c r="CA202" s="486"/>
      <c r="CB202" s="486"/>
      <c r="CC202" s="486"/>
      <c r="CD202" s="486"/>
      <c r="CE202" s="486"/>
      <c r="CF202" s="486"/>
      <c r="CG202" s="486"/>
      <c r="CH202" s="486"/>
      <c r="CI202" s="486"/>
      <c r="CJ202" s="486"/>
      <c r="CK202" s="486"/>
      <c r="CL202" s="486"/>
      <c r="CM202" s="486"/>
      <c r="CN202" s="486"/>
      <c r="CO202" s="486"/>
      <c r="CP202" s="486"/>
      <c r="CQ202" s="486"/>
      <c r="CR202" s="486"/>
      <c r="CS202" s="486"/>
      <c r="CT202" s="486"/>
      <c r="CU202" s="486"/>
      <c r="CV202" s="486"/>
      <c r="CW202" s="486"/>
      <c r="CX202" s="486"/>
      <c r="CY202" s="486"/>
      <c r="CZ202" s="486"/>
      <c r="DA202" s="486"/>
      <c r="DB202" s="486"/>
      <c r="DC202" s="486"/>
      <c r="DD202" s="486"/>
      <c r="DE202" s="486"/>
      <c r="DF202" s="486"/>
      <c r="DG202" s="486"/>
      <c r="DH202" s="486"/>
      <c r="DI202" s="486"/>
      <c r="DJ202" s="486"/>
      <c r="DK202" s="486"/>
      <c r="DL202" s="486"/>
      <c r="DM202" s="486"/>
      <c r="DN202" s="486"/>
      <c r="DO202" s="486"/>
      <c r="DP202" s="486"/>
      <c r="DQ202" s="486"/>
      <c r="DR202" s="486"/>
      <c r="DS202" s="486"/>
      <c r="DT202" s="486"/>
      <c r="DU202" s="486"/>
      <c r="DV202" s="486"/>
      <c r="DW202" s="486"/>
      <c r="DX202" s="486"/>
      <c r="DY202" s="486"/>
      <c r="DZ202" s="486"/>
      <c r="EA202" s="486"/>
      <c r="EB202" s="486"/>
      <c r="EC202" s="486"/>
      <c r="ED202" s="486"/>
      <c r="EE202" s="486"/>
      <c r="EF202" s="486"/>
    </row>
    <row r="203" spans="3:136" s="300" customFormat="1" x14ac:dyDescent="0.25">
      <c r="C203" s="303"/>
      <c r="D203" s="304"/>
      <c r="E203" s="304"/>
      <c r="F203" s="304"/>
      <c r="G203" s="304"/>
      <c r="H203" s="304"/>
      <c r="I203" s="304"/>
      <c r="J203" s="486"/>
      <c r="K203" s="486"/>
      <c r="L203" s="486">
        <v>11200</v>
      </c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6"/>
      <c r="AO203" s="486"/>
      <c r="AP203" s="486"/>
      <c r="AQ203" s="486"/>
      <c r="AR203" s="486"/>
      <c r="AS203" s="486"/>
      <c r="AT203" s="486"/>
      <c r="AU203" s="486"/>
      <c r="AV203" s="486"/>
      <c r="AW203" s="486"/>
      <c r="AX203" s="486"/>
      <c r="AY203" s="486"/>
      <c r="AZ203" s="486"/>
      <c r="BA203" s="486"/>
      <c r="BB203" s="486"/>
      <c r="BC203" s="486"/>
      <c r="BD203" s="486"/>
      <c r="BE203" s="486"/>
      <c r="BF203" s="486"/>
      <c r="BG203" s="486"/>
      <c r="BH203" s="486"/>
      <c r="BI203" s="486"/>
      <c r="BJ203" s="486"/>
      <c r="BK203" s="486"/>
      <c r="BL203" s="486"/>
      <c r="BM203" s="486"/>
      <c r="BN203" s="486"/>
      <c r="BO203" s="486"/>
      <c r="BP203" s="486"/>
      <c r="BQ203" s="486"/>
      <c r="BR203" s="486"/>
      <c r="BS203" s="486"/>
      <c r="BT203" s="486"/>
      <c r="BU203" s="486"/>
      <c r="BV203" s="486"/>
      <c r="BW203" s="486"/>
      <c r="BX203" s="486"/>
      <c r="BY203" s="486"/>
      <c r="BZ203" s="486"/>
      <c r="CA203" s="486"/>
      <c r="CB203" s="486"/>
      <c r="CC203" s="486"/>
      <c r="CD203" s="486"/>
      <c r="CE203" s="486"/>
      <c r="CF203" s="486"/>
      <c r="CG203" s="486"/>
      <c r="CH203" s="486"/>
      <c r="CI203" s="486"/>
      <c r="CJ203" s="486"/>
      <c r="CK203" s="486"/>
      <c r="CL203" s="486"/>
      <c r="CM203" s="486"/>
      <c r="CN203" s="486"/>
      <c r="CO203" s="486"/>
      <c r="CP203" s="486"/>
      <c r="CQ203" s="486"/>
      <c r="CR203" s="486"/>
      <c r="CS203" s="486"/>
      <c r="CT203" s="486"/>
      <c r="CU203" s="486"/>
      <c r="CV203" s="486"/>
      <c r="CW203" s="486"/>
      <c r="CX203" s="486"/>
      <c r="CY203" s="486"/>
      <c r="CZ203" s="486"/>
      <c r="DA203" s="486"/>
      <c r="DB203" s="486"/>
      <c r="DC203" s="486"/>
      <c r="DD203" s="486"/>
      <c r="DE203" s="486"/>
      <c r="DF203" s="486"/>
      <c r="DG203" s="486"/>
      <c r="DH203" s="486"/>
      <c r="DI203" s="486"/>
      <c r="DJ203" s="486"/>
      <c r="DK203" s="486"/>
      <c r="DL203" s="486"/>
      <c r="DM203" s="486"/>
      <c r="DN203" s="486"/>
      <c r="DO203" s="486"/>
      <c r="DP203" s="486"/>
      <c r="DQ203" s="486"/>
      <c r="DR203" s="486"/>
      <c r="DS203" s="486"/>
      <c r="DT203" s="486"/>
      <c r="DU203" s="486"/>
      <c r="DV203" s="486"/>
      <c r="DW203" s="486"/>
      <c r="DX203" s="486"/>
      <c r="DY203" s="486"/>
      <c r="DZ203" s="486"/>
      <c r="EA203" s="486"/>
      <c r="EB203" s="486"/>
      <c r="EC203" s="486"/>
      <c r="ED203" s="486"/>
      <c r="EE203" s="486"/>
      <c r="EF203" s="486"/>
    </row>
    <row r="204" spans="3:136" s="300" customFormat="1" x14ac:dyDescent="0.25">
      <c r="C204" s="303"/>
      <c r="D204" s="304"/>
      <c r="E204" s="304"/>
      <c r="F204" s="304"/>
      <c r="G204" s="304"/>
      <c r="H204" s="304"/>
      <c r="I204" s="304"/>
      <c r="J204" s="486"/>
      <c r="K204" s="486"/>
      <c r="L204" s="486">
        <v>11300</v>
      </c>
      <c r="M204" s="486"/>
      <c r="N204" s="486"/>
      <c r="O204" s="486"/>
      <c r="P204" s="486"/>
      <c r="Q204" s="486"/>
      <c r="R204" s="486"/>
      <c r="S204" s="486"/>
      <c r="T204" s="486"/>
      <c r="U204" s="486"/>
      <c r="V204" s="486"/>
      <c r="W204" s="486"/>
      <c r="X204" s="486"/>
      <c r="Y204" s="486"/>
      <c r="Z204" s="486"/>
      <c r="AA204" s="486"/>
      <c r="AB204" s="486"/>
      <c r="AC204" s="486"/>
      <c r="AD204" s="486"/>
      <c r="AE204" s="486"/>
      <c r="AF204" s="486"/>
      <c r="AG204" s="486"/>
      <c r="AH204" s="486"/>
      <c r="AI204" s="486"/>
      <c r="AJ204" s="486"/>
      <c r="AK204" s="486"/>
      <c r="AL204" s="486"/>
      <c r="AM204" s="486"/>
      <c r="AN204" s="486"/>
      <c r="AO204" s="486"/>
      <c r="AP204" s="486"/>
      <c r="AQ204" s="486"/>
      <c r="AR204" s="486"/>
      <c r="AS204" s="486"/>
      <c r="AT204" s="486"/>
      <c r="AU204" s="486"/>
      <c r="AV204" s="486"/>
      <c r="AW204" s="486"/>
      <c r="AX204" s="486"/>
      <c r="AY204" s="486"/>
      <c r="AZ204" s="486"/>
      <c r="BA204" s="486"/>
      <c r="BB204" s="486"/>
      <c r="BC204" s="486"/>
      <c r="BD204" s="486"/>
      <c r="BE204" s="486"/>
      <c r="BF204" s="486"/>
      <c r="BG204" s="486"/>
      <c r="BH204" s="486"/>
      <c r="BI204" s="486"/>
      <c r="BJ204" s="486"/>
      <c r="BK204" s="486"/>
      <c r="BL204" s="486"/>
      <c r="BM204" s="486"/>
      <c r="BN204" s="486"/>
      <c r="BO204" s="486"/>
      <c r="BP204" s="486"/>
      <c r="BQ204" s="486"/>
      <c r="BR204" s="486"/>
      <c r="BS204" s="486"/>
      <c r="BT204" s="486"/>
      <c r="BU204" s="486"/>
      <c r="BV204" s="486"/>
      <c r="BW204" s="486"/>
      <c r="BX204" s="486"/>
      <c r="BY204" s="486"/>
      <c r="BZ204" s="486"/>
      <c r="CA204" s="486"/>
      <c r="CB204" s="486"/>
      <c r="CC204" s="486"/>
      <c r="CD204" s="486"/>
      <c r="CE204" s="486"/>
      <c r="CF204" s="486"/>
      <c r="CG204" s="486"/>
      <c r="CH204" s="486"/>
      <c r="CI204" s="486"/>
      <c r="CJ204" s="486"/>
      <c r="CK204" s="486"/>
      <c r="CL204" s="486"/>
      <c r="CM204" s="486"/>
      <c r="CN204" s="486"/>
      <c r="CO204" s="486"/>
      <c r="CP204" s="486"/>
      <c r="CQ204" s="486"/>
      <c r="CR204" s="486"/>
      <c r="CS204" s="486"/>
      <c r="CT204" s="486"/>
      <c r="CU204" s="486"/>
      <c r="CV204" s="486"/>
      <c r="CW204" s="486"/>
      <c r="CX204" s="486"/>
      <c r="CY204" s="486"/>
      <c r="CZ204" s="486"/>
      <c r="DA204" s="486"/>
      <c r="DB204" s="486"/>
      <c r="DC204" s="486"/>
      <c r="DD204" s="486"/>
      <c r="DE204" s="486"/>
      <c r="DF204" s="486"/>
      <c r="DG204" s="486"/>
      <c r="DH204" s="486"/>
      <c r="DI204" s="486"/>
      <c r="DJ204" s="486"/>
      <c r="DK204" s="486"/>
      <c r="DL204" s="486"/>
      <c r="DM204" s="486"/>
      <c r="DN204" s="486"/>
      <c r="DO204" s="486"/>
      <c r="DP204" s="486"/>
      <c r="DQ204" s="486"/>
      <c r="DR204" s="486"/>
      <c r="DS204" s="486"/>
      <c r="DT204" s="486"/>
      <c r="DU204" s="486"/>
      <c r="DV204" s="486"/>
      <c r="DW204" s="486"/>
      <c r="DX204" s="486"/>
      <c r="DY204" s="486"/>
      <c r="DZ204" s="486"/>
      <c r="EA204" s="486"/>
      <c r="EB204" s="486"/>
      <c r="EC204" s="486"/>
      <c r="ED204" s="486"/>
      <c r="EE204" s="486"/>
      <c r="EF204" s="486"/>
    </row>
    <row r="205" spans="3:136" s="300" customFormat="1" x14ac:dyDescent="0.25">
      <c r="C205" s="303"/>
      <c r="D205" s="304"/>
      <c r="E205" s="304"/>
      <c r="F205" s="304"/>
      <c r="G205" s="304"/>
      <c r="H205" s="304"/>
      <c r="I205" s="304"/>
      <c r="J205" s="486"/>
      <c r="K205" s="486"/>
      <c r="L205" s="486">
        <v>11400</v>
      </c>
      <c r="M205" s="486"/>
      <c r="N205" s="486"/>
      <c r="O205" s="486"/>
      <c r="P205" s="486"/>
      <c r="Q205" s="486"/>
      <c r="R205" s="486"/>
      <c r="S205" s="486"/>
      <c r="T205" s="486"/>
      <c r="U205" s="486"/>
      <c r="V205" s="486"/>
      <c r="W205" s="486"/>
      <c r="X205" s="486"/>
      <c r="Y205" s="486"/>
      <c r="Z205" s="486"/>
      <c r="AA205" s="486"/>
      <c r="AB205" s="486"/>
      <c r="AC205" s="486"/>
      <c r="AD205" s="486"/>
      <c r="AE205" s="486"/>
      <c r="AF205" s="486"/>
      <c r="AG205" s="486"/>
      <c r="AH205" s="486"/>
      <c r="AI205" s="486"/>
      <c r="AJ205" s="486"/>
      <c r="AK205" s="486"/>
      <c r="AL205" s="486"/>
      <c r="AM205" s="486"/>
      <c r="AN205" s="486"/>
      <c r="AO205" s="486"/>
      <c r="AP205" s="486"/>
      <c r="AQ205" s="486"/>
      <c r="AR205" s="486"/>
      <c r="AS205" s="486"/>
      <c r="AT205" s="486"/>
      <c r="AU205" s="486"/>
      <c r="AV205" s="486"/>
      <c r="AW205" s="486"/>
      <c r="AX205" s="486"/>
      <c r="AY205" s="486"/>
      <c r="AZ205" s="486"/>
      <c r="BA205" s="486"/>
      <c r="BB205" s="486"/>
      <c r="BC205" s="486"/>
      <c r="BD205" s="486"/>
      <c r="BE205" s="486"/>
      <c r="BF205" s="486"/>
      <c r="BG205" s="486"/>
      <c r="BH205" s="486"/>
      <c r="BI205" s="486"/>
      <c r="BJ205" s="486"/>
      <c r="BK205" s="486"/>
      <c r="BL205" s="486"/>
      <c r="BM205" s="486"/>
      <c r="BN205" s="486"/>
      <c r="BO205" s="486"/>
      <c r="BP205" s="486"/>
      <c r="BQ205" s="486"/>
      <c r="BR205" s="486"/>
      <c r="BS205" s="486"/>
      <c r="BT205" s="486"/>
      <c r="BU205" s="486"/>
      <c r="BV205" s="486"/>
      <c r="BW205" s="486"/>
      <c r="BX205" s="486"/>
      <c r="BY205" s="486"/>
      <c r="BZ205" s="486"/>
      <c r="CA205" s="486"/>
      <c r="CB205" s="486"/>
      <c r="CC205" s="486"/>
      <c r="CD205" s="486"/>
      <c r="CE205" s="486"/>
      <c r="CF205" s="486"/>
      <c r="CG205" s="486"/>
      <c r="CH205" s="486"/>
      <c r="CI205" s="486"/>
      <c r="CJ205" s="486"/>
      <c r="CK205" s="486"/>
      <c r="CL205" s="486"/>
      <c r="CM205" s="486"/>
      <c r="CN205" s="486"/>
      <c r="CO205" s="486"/>
      <c r="CP205" s="486"/>
      <c r="CQ205" s="486"/>
      <c r="CR205" s="486"/>
      <c r="CS205" s="486"/>
      <c r="CT205" s="486"/>
      <c r="CU205" s="486"/>
      <c r="CV205" s="486"/>
      <c r="CW205" s="486"/>
      <c r="CX205" s="486"/>
      <c r="CY205" s="486"/>
      <c r="CZ205" s="486"/>
      <c r="DA205" s="486"/>
      <c r="DB205" s="486"/>
      <c r="DC205" s="486"/>
      <c r="DD205" s="486"/>
      <c r="DE205" s="486"/>
      <c r="DF205" s="486"/>
      <c r="DG205" s="486"/>
      <c r="DH205" s="486"/>
      <c r="DI205" s="486"/>
      <c r="DJ205" s="486"/>
      <c r="DK205" s="486"/>
      <c r="DL205" s="486"/>
      <c r="DM205" s="486"/>
      <c r="DN205" s="486"/>
      <c r="DO205" s="486"/>
      <c r="DP205" s="486"/>
      <c r="DQ205" s="486"/>
      <c r="DR205" s="486"/>
      <c r="DS205" s="486"/>
      <c r="DT205" s="486"/>
      <c r="DU205" s="486"/>
      <c r="DV205" s="486"/>
      <c r="DW205" s="486"/>
      <c r="DX205" s="486"/>
      <c r="DY205" s="486"/>
      <c r="DZ205" s="486"/>
      <c r="EA205" s="486"/>
      <c r="EB205" s="486"/>
      <c r="EC205" s="486"/>
      <c r="ED205" s="486"/>
      <c r="EE205" s="486"/>
      <c r="EF205" s="486"/>
    </row>
    <row r="206" spans="3:136" s="300" customFormat="1" x14ac:dyDescent="0.25">
      <c r="C206" s="303"/>
      <c r="D206" s="304"/>
      <c r="E206" s="304"/>
      <c r="F206" s="304"/>
      <c r="G206" s="304"/>
      <c r="H206" s="304"/>
      <c r="I206" s="304"/>
      <c r="J206" s="486"/>
      <c r="K206" s="486"/>
      <c r="L206" s="486">
        <v>11500</v>
      </c>
      <c r="M206" s="486"/>
      <c r="N206" s="486"/>
      <c r="O206" s="486"/>
      <c r="P206" s="486"/>
      <c r="Q206" s="486"/>
      <c r="R206" s="486"/>
      <c r="S206" s="486"/>
      <c r="T206" s="486"/>
      <c r="U206" s="486"/>
      <c r="V206" s="486"/>
      <c r="W206" s="486"/>
      <c r="X206" s="486"/>
      <c r="Y206" s="486"/>
      <c r="Z206" s="486"/>
      <c r="AA206" s="486"/>
      <c r="AB206" s="486"/>
      <c r="AC206" s="486"/>
      <c r="AD206" s="486"/>
      <c r="AE206" s="486"/>
      <c r="AF206" s="486"/>
      <c r="AG206" s="486"/>
      <c r="AH206" s="486"/>
      <c r="AI206" s="486"/>
      <c r="AJ206" s="486"/>
      <c r="AK206" s="486"/>
      <c r="AL206" s="486"/>
      <c r="AM206" s="486"/>
      <c r="AN206" s="486"/>
      <c r="AO206" s="486"/>
      <c r="AP206" s="486"/>
      <c r="AQ206" s="486"/>
      <c r="AR206" s="486"/>
      <c r="AS206" s="486"/>
      <c r="AT206" s="486"/>
      <c r="AU206" s="486"/>
      <c r="AV206" s="486"/>
      <c r="AW206" s="486"/>
      <c r="AX206" s="486"/>
      <c r="AY206" s="486"/>
      <c r="AZ206" s="486"/>
      <c r="BA206" s="486"/>
      <c r="BB206" s="486"/>
      <c r="BC206" s="486"/>
      <c r="BD206" s="486"/>
      <c r="BE206" s="486"/>
      <c r="BF206" s="486"/>
      <c r="BG206" s="486"/>
      <c r="BH206" s="486"/>
      <c r="BI206" s="486"/>
      <c r="BJ206" s="486"/>
      <c r="BK206" s="486"/>
      <c r="BL206" s="486"/>
      <c r="BM206" s="486"/>
      <c r="BN206" s="486"/>
      <c r="BO206" s="486"/>
      <c r="BP206" s="486"/>
      <c r="BQ206" s="486"/>
      <c r="BR206" s="486"/>
      <c r="BS206" s="486"/>
      <c r="BT206" s="486"/>
      <c r="BU206" s="486"/>
      <c r="BV206" s="486"/>
      <c r="BW206" s="486"/>
      <c r="BX206" s="486"/>
      <c r="BY206" s="486"/>
      <c r="BZ206" s="486"/>
      <c r="CA206" s="486"/>
      <c r="CB206" s="486"/>
      <c r="CC206" s="486"/>
      <c r="CD206" s="486"/>
      <c r="CE206" s="486"/>
      <c r="CF206" s="486"/>
      <c r="CG206" s="486"/>
      <c r="CH206" s="486"/>
      <c r="CI206" s="486"/>
      <c r="CJ206" s="486"/>
      <c r="CK206" s="486"/>
      <c r="CL206" s="486"/>
      <c r="CM206" s="486"/>
      <c r="CN206" s="486"/>
      <c r="CO206" s="486"/>
      <c r="CP206" s="486"/>
      <c r="CQ206" s="486"/>
      <c r="CR206" s="486"/>
      <c r="CS206" s="486"/>
      <c r="CT206" s="486"/>
      <c r="CU206" s="486"/>
      <c r="CV206" s="486"/>
      <c r="CW206" s="486"/>
      <c r="CX206" s="486"/>
      <c r="CY206" s="486"/>
      <c r="CZ206" s="486"/>
      <c r="DA206" s="486"/>
      <c r="DB206" s="486"/>
      <c r="DC206" s="486"/>
      <c r="DD206" s="486"/>
      <c r="DE206" s="486"/>
      <c r="DF206" s="486"/>
      <c r="DG206" s="486"/>
      <c r="DH206" s="486"/>
      <c r="DI206" s="486"/>
      <c r="DJ206" s="486"/>
      <c r="DK206" s="486"/>
      <c r="DL206" s="486"/>
      <c r="DM206" s="486"/>
      <c r="DN206" s="486"/>
      <c r="DO206" s="486"/>
      <c r="DP206" s="486"/>
      <c r="DQ206" s="486"/>
      <c r="DR206" s="486"/>
      <c r="DS206" s="486"/>
      <c r="DT206" s="486"/>
      <c r="DU206" s="486"/>
      <c r="DV206" s="486"/>
      <c r="DW206" s="486"/>
      <c r="DX206" s="486"/>
      <c r="DY206" s="486"/>
      <c r="DZ206" s="486"/>
      <c r="EA206" s="486"/>
      <c r="EB206" s="486"/>
      <c r="EC206" s="486"/>
      <c r="ED206" s="486"/>
      <c r="EE206" s="486"/>
      <c r="EF206" s="486"/>
    </row>
    <row r="207" spans="3:136" s="300" customFormat="1" x14ac:dyDescent="0.25">
      <c r="C207" s="303"/>
      <c r="D207" s="304"/>
      <c r="E207" s="304"/>
      <c r="F207" s="304"/>
      <c r="G207" s="304"/>
      <c r="H207" s="304"/>
      <c r="I207" s="304"/>
      <c r="J207" s="486"/>
      <c r="K207" s="486"/>
      <c r="L207" s="486">
        <v>11600</v>
      </c>
      <c r="M207" s="486"/>
      <c r="N207" s="486"/>
      <c r="O207" s="486"/>
      <c r="P207" s="486"/>
      <c r="Q207" s="486"/>
      <c r="R207" s="486"/>
      <c r="S207" s="486"/>
      <c r="T207" s="486"/>
      <c r="U207" s="486"/>
      <c r="V207" s="486"/>
      <c r="W207" s="486"/>
      <c r="X207" s="486"/>
      <c r="Y207" s="486"/>
      <c r="Z207" s="486"/>
      <c r="AA207" s="486"/>
      <c r="AB207" s="486"/>
      <c r="AC207" s="486"/>
      <c r="AD207" s="486"/>
      <c r="AE207" s="486"/>
      <c r="AF207" s="486"/>
      <c r="AG207" s="486"/>
      <c r="AH207" s="486"/>
      <c r="AI207" s="486"/>
      <c r="AJ207" s="486"/>
      <c r="AK207" s="486"/>
      <c r="AL207" s="486"/>
      <c r="AM207" s="486"/>
      <c r="AN207" s="486"/>
      <c r="AO207" s="486"/>
      <c r="AP207" s="486"/>
      <c r="AQ207" s="486"/>
      <c r="AR207" s="486"/>
      <c r="AS207" s="486"/>
      <c r="AT207" s="486"/>
      <c r="AU207" s="486"/>
      <c r="AV207" s="486"/>
      <c r="AW207" s="486"/>
      <c r="AX207" s="486"/>
      <c r="AY207" s="486"/>
      <c r="AZ207" s="486"/>
      <c r="BA207" s="486"/>
      <c r="BB207" s="486"/>
      <c r="BC207" s="486"/>
      <c r="BD207" s="486"/>
      <c r="BE207" s="486"/>
      <c r="BF207" s="486"/>
      <c r="BG207" s="486"/>
      <c r="BH207" s="486"/>
      <c r="BI207" s="486"/>
      <c r="BJ207" s="486"/>
      <c r="BK207" s="486"/>
      <c r="BL207" s="486"/>
      <c r="BM207" s="486"/>
      <c r="BN207" s="486"/>
      <c r="BO207" s="486"/>
      <c r="BP207" s="486"/>
      <c r="BQ207" s="486"/>
      <c r="BR207" s="486"/>
      <c r="BS207" s="486"/>
      <c r="BT207" s="486"/>
      <c r="BU207" s="486"/>
      <c r="BV207" s="486"/>
      <c r="BW207" s="486"/>
      <c r="BX207" s="486"/>
      <c r="BY207" s="486"/>
      <c r="BZ207" s="486"/>
      <c r="CA207" s="486"/>
      <c r="CB207" s="486"/>
      <c r="CC207" s="486"/>
      <c r="CD207" s="486"/>
      <c r="CE207" s="486"/>
      <c r="CF207" s="486"/>
      <c r="CG207" s="486"/>
      <c r="CH207" s="486"/>
      <c r="CI207" s="486"/>
      <c r="CJ207" s="486"/>
      <c r="CK207" s="486"/>
      <c r="CL207" s="486"/>
      <c r="CM207" s="486"/>
      <c r="CN207" s="486"/>
      <c r="CO207" s="486"/>
      <c r="CP207" s="486"/>
      <c r="CQ207" s="486"/>
      <c r="CR207" s="486"/>
      <c r="CS207" s="486"/>
      <c r="CT207" s="486"/>
      <c r="CU207" s="486"/>
      <c r="CV207" s="486"/>
      <c r="CW207" s="486"/>
      <c r="CX207" s="486"/>
      <c r="CY207" s="486"/>
      <c r="CZ207" s="486"/>
      <c r="DA207" s="486"/>
      <c r="DB207" s="486"/>
      <c r="DC207" s="486"/>
      <c r="DD207" s="486"/>
      <c r="DE207" s="486"/>
      <c r="DF207" s="486"/>
      <c r="DG207" s="486"/>
      <c r="DH207" s="486"/>
      <c r="DI207" s="486"/>
      <c r="DJ207" s="486"/>
      <c r="DK207" s="486"/>
      <c r="DL207" s="486"/>
      <c r="DM207" s="486"/>
      <c r="DN207" s="486"/>
      <c r="DO207" s="486"/>
      <c r="DP207" s="486"/>
      <c r="DQ207" s="486"/>
      <c r="DR207" s="486"/>
      <c r="DS207" s="486"/>
      <c r="DT207" s="486"/>
      <c r="DU207" s="486"/>
      <c r="DV207" s="486"/>
      <c r="DW207" s="486"/>
      <c r="DX207" s="486"/>
      <c r="DY207" s="486"/>
      <c r="DZ207" s="486"/>
      <c r="EA207" s="486"/>
      <c r="EB207" s="486"/>
      <c r="EC207" s="486"/>
      <c r="ED207" s="486"/>
      <c r="EE207" s="486"/>
      <c r="EF207" s="486"/>
    </row>
    <row r="208" spans="3:136" s="300" customFormat="1" x14ac:dyDescent="0.25">
      <c r="C208" s="303"/>
      <c r="D208" s="304"/>
      <c r="E208" s="304"/>
      <c r="F208" s="304"/>
      <c r="G208" s="304"/>
      <c r="H208" s="304"/>
      <c r="I208" s="304"/>
      <c r="J208" s="486"/>
      <c r="K208" s="486"/>
      <c r="L208" s="486">
        <v>11700</v>
      </c>
      <c r="M208" s="486"/>
      <c r="N208" s="486"/>
      <c r="O208" s="486"/>
      <c r="P208" s="486"/>
      <c r="Q208" s="486"/>
      <c r="R208" s="486"/>
      <c r="S208" s="486"/>
      <c r="T208" s="486"/>
      <c r="U208" s="486"/>
      <c r="V208" s="486"/>
      <c r="W208" s="486"/>
      <c r="X208" s="486"/>
      <c r="Y208" s="486"/>
      <c r="Z208" s="486"/>
      <c r="AA208" s="486"/>
      <c r="AB208" s="486"/>
      <c r="AC208" s="486"/>
      <c r="AD208" s="486"/>
      <c r="AE208" s="486"/>
      <c r="AF208" s="486"/>
      <c r="AG208" s="486"/>
      <c r="AH208" s="486"/>
      <c r="AI208" s="486"/>
      <c r="AJ208" s="486"/>
      <c r="AK208" s="486"/>
      <c r="AL208" s="486"/>
      <c r="AM208" s="486"/>
      <c r="AN208" s="486"/>
      <c r="AO208" s="486"/>
      <c r="AP208" s="486"/>
      <c r="AQ208" s="486"/>
      <c r="AR208" s="486"/>
      <c r="AS208" s="486"/>
      <c r="AT208" s="486"/>
      <c r="AU208" s="486"/>
      <c r="AV208" s="486"/>
      <c r="AW208" s="486"/>
      <c r="AX208" s="486"/>
      <c r="AY208" s="486"/>
      <c r="AZ208" s="486"/>
      <c r="BA208" s="486"/>
      <c r="BB208" s="486"/>
      <c r="BC208" s="486"/>
      <c r="BD208" s="486"/>
      <c r="BE208" s="486"/>
      <c r="BF208" s="486"/>
      <c r="BG208" s="486"/>
      <c r="BH208" s="486"/>
      <c r="BI208" s="486"/>
      <c r="BJ208" s="486"/>
      <c r="BK208" s="486"/>
      <c r="BL208" s="486"/>
      <c r="BM208" s="486"/>
      <c r="BN208" s="486"/>
      <c r="BO208" s="486"/>
      <c r="BP208" s="486"/>
      <c r="BQ208" s="486"/>
      <c r="BR208" s="486"/>
      <c r="BS208" s="486"/>
      <c r="BT208" s="486"/>
      <c r="BU208" s="486"/>
      <c r="BV208" s="486"/>
      <c r="BW208" s="486"/>
      <c r="BX208" s="486"/>
      <c r="BY208" s="486"/>
      <c r="BZ208" s="486"/>
      <c r="CA208" s="486"/>
      <c r="CB208" s="486"/>
      <c r="CC208" s="486"/>
      <c r="CD208" s="486"/>
      <c r="CE208" s="486"/>
      <c r="CF208" s="486"/>
      <c r="CG208" s="486"/>
      <c r="CH208" s="486"/>
      <c r="CI208" s="486"/>
      <c r="CJ208" s="486"/>
      <c r="CK208" s="486"/>
      <c r="CL208" s="486"/>
      <c r="CM208" s="486"/>
      <c r="CN208" s="486"/>
      <c r="CO208" s="486"/>
      <c r="CP208" s="486"/>
      <c r="CQ208" s="486"/>
      <c r="CR208" s="486"/>
      <c r="CS208" s="486"/>
      <c r="CT208" s="486"/>
      <c r="CU208" s="486"/>
      <c r="CV208" s="486"/>
      <c r="CW208" s="486"/>
      <c r="CX208" s="486"/>
      <c r="CY208" s="486"/>
      <c r="CZ208" s="486"/>
      <c r="DA208" s="486"/>
      <c r="DB208" s="486"/>
      <c r="DC208" s="486"/>
      <c r="DD208" s="486"/>
      <c r="DE208" s="486"/>
      <c r="DF208" s="486"/>
      <c r="DG208" s="486"/>
      <c r="DH208" s="486"/>
      <c r="DI208" s="486"/>
      <c r="DJ208" s="486"/>
      <c r="DK208" s="486"/>
      <c r="DL208" s="486"/>
      <c r="DM208" s="486"/>
      <c r="DN208" s="486"/>
      <c r="DO208" s="486"/>
      <c r="DP208" s="486"/>
      <c r="DQ208" s="486"/>
      <c r="DR208" s="486"/>
      <c r="DS208" s="486"/>
      <c r="DT208" s="486"/>
      <c r="DU208" s="486"/>
      <c r="DV208" s="486"/>
      <c r="DW208" s="486"/>
      <c r="DX208" s="486"/>
      <c r="DY208" s="486"/>
      <c r="DZ208" s="486"/>
      <c r="EA208" s="486"/>
      <c r="EB208" s="486"/>
      <c r="EC208" s="486"/>
      <c r="ED208" s="486"/>
      <c r="EE208" s="486"/>
      <c r="EF208" s="486"/>
    </row>
    <row r="209" spans="3:136" s="300" customFormat="1" x14ac:dyDescent="0.25">
      <c r="C209" s="303"/>
      <c r="D209" s="304"/>
      <c r="E209" s="304"/>
      <c r="F209" s="304"/>
      <c r="G209" s="304"/>
      <c r="H209" s="304"/>
      <c r="I209" s="304"/>
      <c r="J209" s="486"/>
      <c r="K209" s="486"/>
      <c r="L209" s="486">
        <v>11800</v>
      </c>
      <c r="M209" s="486"/>
      <c r="N209" s="486"/>
      <c r="O209" s="486"/>
      <c r="P209" s="486"/>
      <c r="Q209" s="486"/>
      <c r="R209" s="486"/>
      <c r="S209" s="486"/>
      <c r="T209" s="486"/>
      <c r="U209" s="486"/>
      <c r="V209" s="486"/>
      <c r="W209" s="486"/>
      <c r="X209" s="486"/>
      <c r="Y209" s="486"/>
      <c r="Z209" s="486"/>
      <c r="AA209" s="486"/>
      <c r="AB209" s="486"/>
      <c r="AC209" s="486"/>
      <c r="AD209" s="486"/>
      <c r="AE209" s="486"/>
      <c r="AF209" s="486"/>
      <c r="AG209" s="486"/>
      <c r="AH209" s="486"/>
      <c r="AI209" s="486"/>
      <c r="AJ209" s="486"/>
      <c r="AK209" s="486"/>
      <c r="AL209" s="486"/>
      <c r="AM209" s="486"/>
      <c r="AN209" s="486"/>
      <c r="AO209" s="486"/>
      <c r="AP209" s="486"/>
      <c r="AQ209" s="486"/>
      <c r="AR209" s="486"/>
      <c r="AS209" s="486"/>
      <c r="AT209" s="486"/>
      <c r="AU209" s="486"/>
      <c r="AV209" s="486"/>
      <c r="AW209" s="486"/>
      <c r="AX209" s="486"/>
      <c r="AY209" s="486"/>
      <c r="AZ209" s="486"/>
      <c r="BA209" s="486"/>
      <c r="BB209" s="486"/>
      <c r="BC209" s="486"/>
      <c r="BD209" s="486"/>
      <c r="BE209" s="486"/>
      <c r="BF209" s="486"/>
      <c r="BG209" s="486"/>
      <c r="BH209" s="486"/>
      <c r="BI209" s="486"/>
      <c r="BJ209" s="486"/>
      <c r="BK209" s="486"/>
      <c r="BL209" s="486"/>
      <c r="BM209" s="486"/>
      <c r="BN209" s="486"/>
      <c r="BO209" s="486"/>
      <c r="BP209" s="486"/>
      <c r="BQ209" s="486"/>
      <c r="BR209" s="486"/>
      <c r="BS209" s="486"/>
      <c r="BT209" s="486"/>
      <c r="BU209" s="486"/>
      <c r="BV209" s="486"/>
      <c r="BW209" s="486"/>
      <c r="BX209" s="486"/>
      <c r="BY209" s="486"/>
      <c r="BZ209" s="486"/>
      <c r="CA209" s="486"/>
      <c r="CB209" s="486"/>
      <c r="CC209" s="486"/>
      <c r="CD209" s="486"/>
      <c r="CE209" s="486"/>
      <c r="CF209" s="486"/>
      <c r="CG209" s="486"/>
      <c r="CH209" s="486"/>
      <c r="CI209" s="486"/>
      <c r="CJ209" s="486"/>
      <c r="CK209" s="486"/>
      <c r="CL209" s="486"/>
      <c r="CM209" s="486"/>
      <c r="CN209" s="486"/>
      <c r="CO209" s="486"/>
      <c r="CP209" s="486"/>
      <c r="CQ209" s="486"/>
      <c r="CR209" s="486"/>
      <c r="CS209" s="486"/>
      <c r="CT209" s="486"/>
      <c r="CU209" s="486"/>
      <c r="CV209" s="486"/>
      <c r="CW209" s="486"/>
      <c r="CX209" s="486"/>
      <c r="CY209" s="486"/>
      <c r="CZ209" s="486"/>
      <c r="DA209" s="486"/>
      <c r="DB209" s="486"/>
      <c r="DC209" s="486"/>
      <c r="DD209" s="486"/>
      <c r="DE209" s="486"/>
      <c r="DF209" s="486"/>
      <c r="DG209" s="486"/>
      <c r="DH209" s="486"/>
      <c r="DI209" s="486"/>
      <c r="DJ209" s="486"/>
      <c r="DK209" s="486"/>
      <c r="DL209" s="486"/>
      <c r="DM209" s="486"/>
      <c r="DN209" s="486"/>
      <c r="DO209" s="486"/>
      <c r="DP209" s="486"/>
      <c r="DQ209" s="486"/>
      <c r="DR209" s="486"/>
      <c r="DS209" s="486"/>
      <c r="DT209" s="486"/>
      <c r="DU209" s="486"/>
      <c r="DV209" s="486"/>
      <c r="DW209" s="486"/>
      <c r="DX209" s="486"/>
      <c r="DY209" s="486"/>
      <c r="DZ209" s="486"/>
      <c r="EA209" s="486"/>
      <c r="EB209" s="486"/>
      <c r="EC209" s="486"/>
      <c r="ED209" s="486"/>
      <c r="EE209" s="486"/>
      <c r="EF209" s="486"/>
    </row>
    <row r="210" spans="3:136" s="300" customFormat="1" x14ac:dyDescent="0.25">
      <c r="C210" s="303"/>
      <c r="D210" s="304"/>
      <c r="E210" s="304"/>
      <c r="F210" s="304"/>
      <c r="G210" s="304"/>
      <c r="H210" s="304"/>
      <c r="I210" s="304"/>
      <c r="J210" s="486"/>
      <c r="K210" s="486"/>
      <c r="L210" s="486">
        <v>11900</v>
      </c>
      <c r="M210" s="486"/>
      <c r="N210" s="486"/>
      <c r="O210" s="486"/>
      <c r="P210" s="486"/>
      <c r="Q210" s="486"/>
      <c r="R210" s="486"/>
      <c r="S210" s="486"/>
      <c r="T210" s="486"/>
      <c r="U210" s="486"/>
      <c r="V210" s="486"/>
      <c r="W210" s="486"/>
      <c r="X210" s="486"/>
      <c r="Y210" s="486"/>
      <c r="Z210" s="486"/>
      <c r="AA210" s="486"/>
      <c r="AB210" s="486"/>
      <c r="AC210" s="486"/>
      <c r="AD210" s="486"/>
      <c r="AE210" s="486"/>
      <c r="AF210" s="486"/>
      <c r="AG210" s="486"/>
      <c r="AH210" s="486"/>
      <c r="AI210" s="486"/>
      <c r="AJ210" s="486"/>
      <c r="AK210" s="486"/>
      <c r="AL210" s="486"/>
      <c r="AM210" s="486"/>
      <c r="AN210" s="486"/>
      <c r="AO210" s="486"/>
      <c r="AP210" s="486"/>
      <c r="AQ210" s="486"/>
      <c r="AR210" s="486"/>
      <c r="AS210" s="486"/>
      <c r="AT210" s="486"/>
      <c r="AU210" s="486"/>
      <c r="AV210" s="486"/>
      <c r="AW210" s="486"/>
      <c r="AX210" s="486"/>
      <c r="AY210" s="486"/>
      <c r="AZ210" s="486"/>
      <c r="BA210" s="486"/>
      <c r="BB210" s="486"/>
      <c r="BC210" s="486"/>
      <c r="BD210" s="486"/>
      <c r="BE210" s="486"/>
      <c r="BF210" s="486"/>
      <c r="BG210" s="486"/>
      <c r="BH210" s="486"/>
      <c r="BI210" s="486"/>
      <c r="BJ210" s="486"/>
      <c r="BK210" s="486"/>
      <c r="BL210" s="486"/>
      <c r="BM210" s="486"/>
      <c r="BN210" s="486"/>
      <c r="BO210" s="486"/>
      <c r="BP210" s="486"/>
      <c r="BQ210" s="486"/>
      <c r="BR210" s="486"/>
      <c r="BS210" s="486"/>
      <c r="BT210" s="486"/>
      <c r="BU210" s="486"/>
      <c r="BV210" s="486"/>
      <c r="BW210" s="486"/>
      <c r="BX210" s="486"/>
      <c r="BY210" s="486"/>
      <c r="BZ210" s="486"/>
      <c r="CA210" s="486"/>
      <c r="CB210" s="486"/>
      <c r="CC210" s="486"/>
      <c r="CD210" s="486"/>
      <c r="CE210" s="486"/>
      <c r="CF210" s="486"/>
      <c r="CG210" s="486"/>
      <c r="CH210" s="486"/>
      <c r="CI210" s="486"/>
      <c r="CJ210" s="486"/>
      <c r="CK210" s="486"/>
      <c r="CL210" s="486"/>
      <c r="CM210" s="486"/>
      <c r="CN210" s="486"/>
      <c r="CO210" s="486"/>
      <c r="CP210" s="486"/>
      <c r="CQ210" s="486"/>
      <c r="CR210" s="486"/>
      <c r="CS210" s="486"/>
      <c r="CT210" s="486"/>
      <c r="CU210" s="486"/>
      <c r="CV210" s="486"/>
      <c r="CW210" s="486"/>
      <c r="CX210" s="486"/>
      <c r="CY210" s="486"/>
      <c r="CZ210" s="486"/>
      <c r="DA210" s="486"/>
      <c r="DB210" s="486"/>
      <c r="DC210" s="486"/>
      <c r="DD210" s="486"/>
      <c r="DE210" s="486"/>
      <c r="DF210" s="486"/>
      <c r="DG210" s="486"/>
      <c r="DH210" s="486"/>
      <c r="DI210" s="486"/>
      <c r="DJ210" s="486"/>
      <c r="DK210" s="486"/>
      <c r="DL210" s="486"/>
      <c r="DM210" s="486"/>
      <c r="DN210" s="486"/>
      <c r="DO210" s="486"/>
      <c r="DP210" s="486"/>
      <c r="DQ210" s="486"/>
      <c r="DR210" s="486"/>
      <c r="DS210" s="486"/>
      <c r="DT210" s="486"/>
      <c r="DU210" s="486"/>
      <c r="DV210" s="486"/>
      <c r="DW210" s="486"/>
      <c r="DX210" s="486"/>
      <c r="DY210" s="486"/>
      <c r="DZ210" s="486"/>
      <c r="EA210" s="486"/>
      <c r="EB210" s="486"/>
      <c r="EC210" s="486"/>
      <c r="ED210" s="486"/>
      <c r="EE210" s="486"/>
      <c r="EF210" s="486"/>
    </row>
    <row r="211" spans="3:136" s="300" customFormat="1" x14ac:dyDescent="0.25">
      <c r="C211" s="303"/>
      <c r="D211" s="304"/>
      <c r="E211" s="304"/>
      <c r="F211" s="304"/>
      <c r="G211" s="304"/>
      <c r="H211" s="304"/>
      <c r="I211" s="304"/>
      <c r="J211" s="486"/>
      <c r="K211" s="486"/>
      <c r="L211" s="486">
        <v>12000</v>
      </c>
      <c r="M211" s="486"/>
      <c r="N211" s="486"/>
      <c r="O211" s="486"/>
      <c r="P211" s="486"/>
      <c r="Q211" s="486"/>
      <c r="R211" s="486"/>
      <c r="S211" s="486"/>
      <c r="T211" s="486"/>
      <c r="U211" s="486"/>
      <c r="V211" s="486"/>
      <c r="W211" s="486"/>
      <c r="X211" s="486"/>
      <c r="Y211" s="486"/>
      <c r="Z211" s="486"/>
      <c r="AA211" s="486"/>
      <c r="AB211" s="486"/>
      <c r="AC211" s="486"/>
      <c r="AD211" s="486"/>
      <c r="AE211" s="486"/>
      <c r="AF211" s="486"/>
      <c r="AG211" s="486"/>
      <c r="AH211" s="486"/>
      <c r="AI211" s="486"/>
      <c r="AJ211" s="486"/>
      <c r="AK211" s="486"/>
      <c r="AL211" s="486"/>
      <c r="AM211" s="486"/>
      <c r="AN211" s="486"/>
      <c r="AO211" s="486"/>
      <c r="AP211" s="486"/>
      <c r="AQ211" s="486"/>
      <c r="AR211" s="486"/>
      <c r="AS211" s="486"/>
      <c r="AT211" s="486"/>
      <c r="AU211" s="486"/>
      <c r="AV211" s="486"/>
      <c r="AW211" s="486"/>
      <c r="AX211" s="486"/>
      <c r="AY211" s="486"/>
      <c r="AZ211" s="486"/>
      <c r="BA211" s="486"/>
      <c r="BB211" s="486"/>
      <c r="BC211" s="486"/>
      <c r="BD211" s="486"/>
      <c r="BE211" s="486"/>
      <c r="BF211" s="486"/>
      <c r="BG211" s="486"/>
      <c r="BH211" s="486"/>
      <c r="BI211" s="486"/>
      <c r="BJ211" s="486"/>
      <c r="BK211" s="486"/>
      <c r="BL211" s="486"/>
      <c r="BM211" s="486"/>
      <c r="BN211" s="486"/>
      <c r="BO211" s="486"/>
      <c r="BP211" s="486"/>
      <c r="BQ211" s="486"/>
      <c r="BR211" s="486"/>
      <c r="BS211" s="486"/>
      <c r="BT211" s="486"/>
      <c r="BU211" s="486"/>
      <c r="BV211" s="486"/>
      <c r="BW211" s="486"/>
      <c r="BX211" s="486"/>
      <c r="BY211" s="486"/>
      <c r="BZ211" s="486"/>
      <c r="CA211" s="486"/>
      <c r="CB211" s="486"/>
      <c r="CC211" s="486"/>
      <c r="CD211" s="486"/>
      <c r="CE211" s="486"/>
      <c r="CF211" s="486"/>
      <c r="CG211" s="486"/>
      <c r="CH211" s="486"/>
      <c r="CI211" s="486"/>
      <c r="CJ211" s="486"/>
      <c r="CK211" s="486"/>
      <c r="CL211" s="486"/>
      <c r="CM211" s="486"/>
      <c r="CN211" s="486"/>
      <c r="CO211" s="486"/>
      <c r="CP211" s="486"/>
      <c r="CQ211" s="486"/>
      <c r="CR211" s="486"/>
      <c r="CS211" s="486"/>
      <c r="CT211" s="486"/>
      <c r="CU211" s="486"/>
      <c r="CV211" s="486"/>
      <c r="CW211" s="486"/>
      <c r="CX211" s="486"/>
      <c r="CY211" s="486"/>
      <c r="CZ211" s="486"/>
      <c r="DA211" s="486"/>
      <c r="DB211" s="486"/>
      <c r="DC211" s="486"/>
      <c r="DD211" s="486"/>
      <c r="DE211" s="486"/>
      <c r="DF211" s="486"/>
      <c r="DG211" s="486"/>
      <c r="DH211" s="486"/>
      <c r="DI211" s="486"/>
      <c r="DJ211" s="486"/>
      <c r="DK211" s="486"/>
      <c r="DL211" s="486"/>
      <c r="DM211" s="486"/>
      <c r="DN211" s="486"/>
      <c r="DO211" s="486"/>
      <c r="DP211" s="486"/>
      <c r="DQ211" s="486"/>
      <c r="DR211" s="486"/>
      <c r="DS211" s="486"/>
      <c r="DT211" s="486"/>
      <c r="DU211" s="486"/>
      <c r="DV211" s="486"/>
      <c r="DW211" s="486"/>
      <c r="DX211" s="486"/>
      <c r="DY211" s="486"/>
      <c r="DZ211" s="486"/>
      <c r="EA211" s="486"/>
      <c r="EB211" s="486"/>
      <c r="EC211" s="486"/>
      <c r="ED211" s="486"/>
      <c r="EE211" s="486"/>
      <c r="EF211" s="486"/>
    </row>
    <row r="212" spans="3:136" s="300" customFormat="1" x14ac:dyDescent="0.25">
      <c r="C212" s="303"/>
      <c r="D212" s="304"/>
      <c r="E212" s="304"/>
      <c r="F212" s="304"/>
      <c r="G212" s="304"/>
      <c r="H212" s="304"/>
      <c r="I212" s="304"/>
      <c r="J212" s="486"/>
      <c r="K212" s="486"/>
      <c r="L212" s="486">
        <v>12100</v>
      </c>
      <c r="M212" s="486"/>
      <c r="N212" s="486"/>
      <c r="O212" s="486"/>
      <c r="P212" s="486"/>
      <c r="Q212" s="486"/>
      <c r="R212" s="486"/>
      <c r="S212" s="486"/>
      <c r="T212" s="486"/>
      <c r="U212" s="486"/>
      <c r="V212" s="486"/>
      <c r="W212" s="486"/>
      <c r="X212" s="486"/>
      <c r="Y212" s="486"/>
      <c r="Z212" s="486"/>
      <c r="AA212" s="486"/>
      <c r="AB212" s="486"/>
      <c r="AC212" s="486"/>
      <c r="AD212" s="486"/>
      <c r="AE212" s="486"/>
      <c r="AF212" s="486"/>
      <c r="AG212" s="486"/>
      <c r="AH212" s="486"/>
      <c r="AI212" s="486"/>
      <c r="AJ212" s="486"/>
      <c r="AK212" s="486"/>
      <c r="AL212" s="486"/>
      <c r="AM212" s="486"/>
      <c r="AN212" s="486"/>
      <c r="AO212" s="486"/>
      <c r="AP212" s="486"/>
      <c r="AQ212" s="486"/>
      <c r="AR212" s="486"/>
      <c r="AS212" s="486"/>
      <c r="AT212" s="486"/>
      <c r="AU212" s="486"/>
      <c r="AV212" s="486"/>
      <c r="AW212" s="486"/>
      <c r="AX212" s="486"/>
      <c r="AY212" s="486"/>
      <c r="AZ212" s="486"/>
      <c r="BA212" s="486"/>
      <c r="BB212" s="486"/>
      <c r="BC212" s="486"/>
      <c r="BD212" s="486"/>
      <c r="BE212" s="486"/>
      <c r="BF212" s="486"/>
      <c r="BG212" s="486"/>
      <c r="BH212" s="486"/>
      <c r="BI212" s="486"/>
      <c r="BJ212" s="486"/>
      <c r="BK212" s="486"/>
      <c r="BL212" s="486"/>
      <c r="BM212" s="486"/>
      <c r="BN212" s="486"/>
      <c r="BO212" s="486"/>
      <c r="BP212" s="486"/>
      <c r="BQ212" s="486"/>
      <c r="BR212" s="486"/>
      <c r="BS212" s="486"/>
      <c r="BT212" s="486"/>
      <c r="BU212" s="486"/>
      <c r="BV212" s="486"/>
      <c r="BW212" s="486"/>
      <c r="BX212" s="486"/>
      <c r="BY212" s="486"/>
      <c r="BZ212" s="486"/>
      <c r="CA212" s="486"/>
      <c r="CB212" s="486"/>
      <c r="CC212" s="486"/>
      <c r="CD212" s="486"/>
      <c r="CE212" s="486"/>
      <c r="CF212" s="486"/>
      <c r="CG212" s="486"/>
      <c r="CH212" s="486"/>
      <c r="CI212" s="486"/>
      <c r="CJ212" s="486"/>
      <c r="CK212" s="486"/>
      <c r="CL212" s="486"/>
      <c r="CM212" s="486"/>
      <c r="CN212" s="486"/>
      <c r="CO212" s="486"/>
      <c r="CP212" s="486"/>
      <c r="CQ212" s="486"/>
      <c r="CR212" s="486"/>
      <c r="CS212" s="486"/>
      <c r="CT212" s="486"/>
      <c r="CU212" s="486"/>
      <c r="CV212" s="486"/>
      <c r="CW212" s="486"/>
      <c r="CX212" s="486"/>
      <c r="CY212" s="486"/>
      <c r="CZ212" s="486"/>
      <c r="DA212" s="486"/>
      <c r="DB212" s="486"/>
      <c r="DC212" s="486"/>
      <c r="DD212" s="486"/>
      <c r="DE212" s="486"/>
      <c r="DF212" s="486"/>
      <c r="DG212" s="486"/>
      <c r="DH212" s="486"/>
      <c r="DI212" s="486"/>
      <c r="DJ212" s="486"/>
      <c r="DK212" s="486"/>
      <c r="DL212" s="486"/>
      <c r="DM212" s="486"/>
      <c r="DN212" s="486"/>
      <c r="DO212" s="486"/>
      <c r="DP212" s="486"/>
      <c r="DQ212" s="486"/>
      <c r="DR212" s="486"/>
      <c r="DS212" s="486"/>
      <c r="DT212" s="486"/>
      <c r="DU212" s="486"/>
      <c r="DV212" s="486"/>
      <c r="DW212" s="486"/>
      <c r="DX212" s="486"/>
      <c r="DY212" s="486"/>
      <c r="DZ212" s="486"/>
      <c r="EA212" s="486"/>
      <c r="EB212" s="486"/>
      <c r="EC212" s="486"/>
      <c r="ED212" s="486"/>
      <c r="EE212" s="486"/>
      <c r="EF212" s="486"/>
    </row>
    <row r="213" spans="3:136" s="300" customFormat="1" x14ac:dyDescent="0.25">
      <c r="C213" s="303"/>
      <c r="D213" s="304"/>
      <c r="E213" s="304"/>
      <c r="F213" s="304"/>
      <c r="G213" s="304"/>
      <c r="H213" s="304"/>
      <c r="I213" s="304"/>
      <c r="J213" s="486"/>
      <c r="K213" s="486"/>
      <c r="L213" s="486">
        <v>12200</v>
      </c>
      <c r="M213" s="486"/>
      <c r="N213" s="486"/>
      <c r="O213" s="486"/>
      <c r="P213" s="486"/>
      <c r="Q213" s="486"/>
      <c r="R213" s="486"/>
      <c r="S213" s="486"/>
      <c r="T213" s="486"/>
      <c r="U213" s="486"/>
      <c r="V213" s="486"/>
      <c r="W213" s="486"/>
      <c r="X213" s="486"/>
      <c r="Y213" s="486"/>
      <c r="Z213" s="486"/>
      <c r="AA213" s="486"/>
      <c r="AB213" s="486"/>
      <c r="AC213" s="486"/>
      <c r="AD213" s="486"/>
      <c r="AE213" s="486"/>
      <c r="AF213" s="486"/>
      <c r="AG213" s="486"/>
      <c r="AH213" s="486"/>
      <c r="AI213" s="486"/>
      <c r="AJ213" s="486"/>
      <c r="AK213" s="486"/>
      <c r="AL213" s="486"/>
      <c r="AM213" s="486"/>
      <c r="AN213" s="486"/>
      <c r="AO213" s="486"/>
      <c r="AP213" s="486"/>
      <c r="AQ213" s="486"/>
      <c r="AR213" s="486"/>
      <c r="AS213" s="486"/>
      <c r="AT213" s="486"/>
      <c r="AU213" s="486"/>
      <c r="AV213" s="486"/>
      <c r="AW213" s="486"/>
      <c r="AX213" s="486"/>
      <c r="AY213" s="486"/>
      <c r="AZ213" s="486"/>
      <c r="BA213" s="486"/>
      <c r="BB213" s="486"/>
      <c r="BC213" s="486"/>
      <c r="BD213" s="486"/>
      <c r="BE213" s="486"/>
      <c r="BF213" s="486"/>
      <c r="BG213" s="486"/>
      <c r="BH213" s="486"/>
      <c r="BI213" s="486"/>
      <c r="BJ213" s="486"/>
      <c r="BK213" s="486"/>
      <c r="BL213" s="486"/>
      <c r="BM213" s="486"/>
      <c r="BN213" s="486"/>
      <c r="BO213" s="486"/>
      <c r="BP213" s="486"/>
      <c r="BQ213" s="486"/>
      <c r="BR213" s="486"/>
      <c r="BS213" s="486"/>
      <c r="BT213" s="486"/>
      <c r="BU213" s="486"/>
      <c r="BV213" s="486"/>
      <c r="BW213" s="486"/>
      <c r="BX213" s="486"/>
      <c r="BY213" s="486"/>
      <c r="BZ213" s="486"/>
      <c r="CA213" s="486"/>
      <c r="CB213" s="486"/>
      <c r="CC213" s="486"/>
      <c r="CD213" s="486"/>
      <c r="CE213" s="486"/>
      <c r="CF213" s="486"/>
      <c r="CG213" s="486"/>
      <c r="CH213" s="486"/>
      <c r="CI213" s="486"/>
      <c r="CJ213" s="486"/>
      <c r="CK213" s="486"/>
      <c r="CL213" s="486"/>
      <c r="CM213" s="486"/>
      <c r="CN213" s="486"/>
      <c r="CO213" s="486"/>
      <c r="CP213" s="486"/>
      <c r="CQ213" s="486"/>
      <c r="CR213" s="486"/>
      <c r="CS213" s="486"/>
      <c r="CT213" s="486"/>
      <c r="CU213" s="486"/>
      <c r="CV213" s="486"/>
      <c r="CW213" s="486"/>
      <c r="CX213" s="486"/>
      <c r="CY213" s="486"/>
      <c r="CZ213" s="486"/>
      <c r="DA213" s="486"/>
      <c r="DB213" s="486"/>
      <c r="DC213" s="486"/>
      <c r="DD213" s="486"/>
      <c r="DE213" s="486"/>
      <c r="DF213" s="486"/>
      <c r="DG213" s="486"/>
      <c r="DH213" s="486"/>
      <c r="DI213" s="486"/>
      <c r="DJ213" s="486"/>
      <c r="DK213" s="486"/>
      <c r="DL213" s="486"/>
      <c r="DM213" s="486"/>
      <c r="DN213" s="486"/>
      <c r="DO213" s="486"/>
      <c r="DP213" s="486"/>
      <c r="DQ213" s="486"/>
      <c r="DR213" s="486"/>
      <c r="DS213" s="486"/>
      <c r="DT213" s="486"/>
      <c r="DU213" s="486"/>
      <c r="DV213" s="486"/>
      <c r="DW213" s="486"/>
      <c r="DX213" s="486"/>
      <c r="DY213" s="486"/>
      <c r="DZ213" s="486"/>
      <c r="EA213" s="486"/>
      <c r="EB213" s="486"/>
      <c r="EC213" s="486"/>
      <c r="ED213" s="486"/>
      <c r="EE213" s="486"/>
      <c r="EF213" s="486"/>
    </row>
    <row r="214" spans="3:136" s="300" customFormat="1" x14ac:dyDescent="0.25">
      <c r="C214" s="303"/>
      <c r="D214" s="304"/>
      <c r="E214" s="304"/>
      <c r="F214" s="304"/>
      <c r="G214" s="304"/>
      <c r="H214" s="304"/>
      <c r="I214" s="304"/>
      <c r="J214" s="486"/>
      <c r="K214" s="486"/>
      <c r="L214" s="486">
        <v>12300</v>
      </c>
      <c r="M214" s="486"/>
      <c r="N214" s="486"/>
      <c r="O214" s="486"/>
      <c r="P214" s="486"/>
      <c r="Q214" s="486"/>
      <c r="R214" s="486"/>
      <c r="S214" s="486"/>
      <c r="T214" s="486"/>
      <c r="U214" s="486"/>
      <c r="V214" s="486"/>
      <c r="W214" s="486"/>
      <c r="X214" s="486"/>
      <c r="Y214" s="486"/>
      <c r="Z214" s="486"/>
      <c r="AA214" s="486"/>
      <c r="AB214" s="486"/>
      <c r="AC214" s="486"/>
      <c r="AD214" s="486"/>
      <c r="AE214" s="486"/>
      <c r="AF214" s="486"/>
      <c r="AG214" s="486"/>
      <c r="AH214" s="486"/>
      <c r="AI214" s="486"/>
      <c r="AJ214" s="486"/>
      <c r="AK214" s="486"/>
      <c r="AL214" s="486"/>
      <c r="AM214" s="486"/>
      <c r="AN214" s="486"/>
      <c r="AO214" s="486"/>
      <c r="AP214" s="486"/>
      <c r="AQ214" s="486"/>
      <c r="AR214" s="486"/>
      <c r="AS214" s="486"/>
      <c r="AT214" s="486"/>
      <c r="AU214" s="486"/>
      <c r="AV214" s="486"/>
      <c r="AW214" s="486"/>
      <c r="AX214" s="486"/>
      <c r="AY214" s="486"/>
      <c r="AZ214" s="486"/>
      <c r="BA214" s="486"/>
      <c r="BB214" s="486"/>
      <c r="BC214" s="486"/>
      <c r="BD214" s="486"/>
      <c r="BE214" s="486"/>
      <c r="BF214" s="486"/>
      <c r="BG214" s="486"/>
      <c r="BH214" s="486"/>
      <c r="BI214" s="486"/>
      <c r="BJ214" s="486"/>
      <c r="BK214" s="486"/>
      <c r="BL214" s="486"/>
      <c r="BM214" s="486"/>
      <c r="BN214" s="486"/>
      <c r="BO214" s="486"/>
      <c r="BP214" s="486"/>
      <c r="BQ214" s="486"/>
      <c r="BR214" s="486"/>
      <c r="BS214" s="486"/>
      <c r="BT214" s="486"/>
      <c r="BU214" s="486"/>
      <c r="BV214" s="486"/>
      <c r="BW214" s="486"/>
      <c r="BX214" s="486"/>
      <c r="BY214" s="486"/>
      <c r="BZ214" s="486"/>
      <c r="CA214" s="486"/>
      <c r="CB214" s="486"/>
      <c r="CC214" s="486"/>
      <c r="CD214" s="486"/>
      <c r="CE214" s="486"/>
      <c r="CF214" s="486"/>
      <c r="CG214" s="486"/>
      <c r="CH214" s="486"/>
      <c r="CI214" s="486"/>
      <c r="CJ214" s="486"/>
      <c r="CK214" s="486"/>
      <c r="CL214" s="486"/>
      <c r="CM214" s="486"/>
      <c r="CN214" s="486"/>
      <c r="CO214" s="486"/>
      <c r="CP214" s="486"/>
      <c r="CQ214" s="486"/>
      <c r="CR214" s="486"/>
      <c r="CS214" s="486"/>
      <c r="CT214" s="486"/>
      <c r="CU214" s="486"/>
      <c r="CV214" s="486"/>
      <c r="CW214" s="486"/>
      <c r="CX214" s="486"/>
      <c r="CY214" s="486"/>
      <c r="CZ214" s="486"/>
      <c r="DA214" s="486"/>
      <c r="DB214" s="486"/>
      <c r="DC214" s="486"/>
      <c r="DD214" s="486"/>
      <c r="DE214" s="486"/>
      <c r="DF214" s="486"/>
      <c r="DG214" s="486"/>
      <c r="DH214" s="486"/>
      <c r="DI214" s="486"/>
      <c r="DJ214" s="486"/>
      <c r="DK214" s="486"/>
      <c r="DL214" s="486"/>
      <c r="DM214" s="486"/>
      <c r="DN214" s="486"/>
      <c r="DO214" s="486"/>
      <c r="DP214" s="486"/>
      <c r="DQ214" s="486"/>
      <c r="DR214" s="486"/>
      <c r="DS214" s="486"/>
      <c r="DT214" s="486"/>
      <c r="DU214" s="486"/>
      <c r="DV214" s="486"/>
      <c r="DW214" s="486"/>
      <c r="DX214" s="486"/>
      <c r="DY214" s="486"/>
      <c r="DZ214" s="486"/>
      <c r="EA214" s="486"/>
      <c r="EB214" s="486"/>
      <c r="EC214" s="486"/>
      <c r="ED214" s="486"/>
      <c r="EE214" s="486"/>
      <c r="EF214" s="486"/>
    </row>
    <row r="215" spans="3:136" s="300" customFormat="1" x14ac:dyDescent="0.25">
      <c r="C215" s="303"/>
      <c r="D215" s="304"/>
      <c r="E215" s="304"/>
      <c r="F215" s="304"/>
      <c r="G215" s="304"/>
      <c r="H215" s="304"/>
      <c r="I215" s="304"/>
      <c r="J215" s="486"/>
      <c r="K215" s="486"/>
      <c r="L215" s="486">
        <v>12400</v>
      </c>
      <c r="M215" s="486"/>
      <c r="N215" s="486"/>
      <c r="O215" s="486"/>
      <c r="P215" s="486"/>
      <c r="Q215" s="486"/>
      <c r="R215" s="486"/>
      <c r="S215" s="486"/>
      <c r="T215" s="486"/>
      <c r="U215" s="486"/>
      <c r="V215" s="486"/>
      <c r="W215" s="486"/>
      <c r="X215" s="486"/>
      <c r="Y215" s="486"/>
      <c r="Z215" s="486"/>
      <c r="AA215" s="486"/>
      <c r="AB215" s="486"/>
      <c r="AC215" s="486"/>
      <c r="AD215" s="486"/>
      <c r="AE215" s="486"/>
      <c r="AF215" s="486"/>
      <c r="AG215" s="486"/>
      <c r="AH215" s="486"/>
      <c r="AI215" s="486"/>
      <c r="AJ215" s="486"/>
      <c r="AK215" s="486"/>
      <c r="AL215" s="486"/>
      <c r="AM215" s="486"/>
      <c r="AN215" s="486"/>
      <c r="AO215" s="486"/>
      <c r="AP215" s="486"/>
      <c r="AQ215" s="486"/>
      <c r="AR215" s="486"/>
      <c r="AS215" s="486"/>
      <c r="AT215" s="486"/>
      <c r="AU215" s="486"/>
      <c r="AV215" s="486"/>
      <c r="AW215" s="486"/>
      <c r="AX215" s="486"/>
      <c r="AY215" s="486"/>
      <c r="AZ215" s="486"/>
      <c r="BA215" s="486"/>
      <c r="BB215" s="486"/>
      <c r="BC215" s="486"/>
      <c r="BD215" s="486"/>
      <c r="BE215" s="486"/>
      <c r="BF215" s="486"/>
      <c r="BG215" s="486"/>
      <c r="BH215" s="486"/>
      <c r="BI215" s="486"/>
      <c r="BJ215" s="486"/>
      <c r="BK215" s="486"/>
      <c r="BL215" s="486"/>
      <c r="BM215" s="486"/>
      <c r="BN215" s="486"/>
      <c r="BO215" s="486"/>
      <c r="BP215" s="486"/>
      <c r="BQ215" s="486"/>
      <c r="BR215" s="486"/>
      <c r="BS215" s="486"/>
      <c r="BT215" s="486"/>
      <c r="BU215" s="486"/>
      <c r="BV215" s="486"/>
      <c r="BW215" s="486"/>
      <c r="BX215" s="486"/>
      <c r="BY215" s="486"/>
      <c r="BZ215" s="486"/>
      <c r="CA215" s="486"/>
      <c r="CB215" s="486"/>
      <c r="CC215" s="486"/>
      <c r="CD215" s="486"/>
      <c r="CE215" s="486"/>
      <c r="CF215" s="486"/>
      <c r="CG215" s="486"/>
      <c r="CH215" s="486"/>
      <c r="CI215" s="486"/>
      <c r="CJ215" s="486"/>
      <c r="CK215" s="486"/>
      <c r="CL215" s="486"/>
      <c r="CM215" s="486"/>
      <c r="CN215" s="486"/>
      <c r="CO215" s="486"/>
      <c r="CP215" s="486"/>
      <c r="CQ215" s="486"/>
      <c r="CR215" s="486"/>
      <c r="CS215" s="486"/>
      <c r="CT215" s="486"/>
      <c r="CU215" s="486"/>
      <c r="CV215" s="486"/>
      <c r="CW215" s="486"/>
      <c r="CX215" s="486"/>
      <c r="CY215" s="486"/>
      <c r="CZ215" s="486"/>
      <c r="DA215" s="486"/>
      <c r="DB215" s="486"/>
      <c r="DC215" s="486"/>
      <c r="DD215" s="486"/>
      <c r="DE215" s="486"/>
      <c r="DF215" s="486"/>
      <c r="DG215" s="486"/>
      <c r="DH215" s="486"/>
      <c r="DI215" s="486"/>
      <c r="DJ215" s="486"/>
      <c r="DK215" s="486"/>
      <c r="DL215" s="486"/>
      <c r="DM215" s="486"/>
      <c r="DN215" s="486"/>
      <c r="DO215" s="486"/>
      <c r="DP215" s="486"/>
      <c r="DQ215" s="486"/>
      <c r="DR215" s="486"/>
      <c r="DS215" s="486"/>
      <c r="DT215" s="486"/>
      <c r="DU215" s="486"/>
      <c r="DV215" s="486"/>
      <c r="DW215" s="486"/>
      <c r="DX215" s="486"/>
      <c r="DY215" s="486"/>
      <c r="DZ215" s="486"/>
      <c r="EA215" s="486"/>
      <c r="EB215" s="486"/>
      <c r="EC215" s="486"/>
      <c r="ED215" s="486"/>
      <c r="EE215" s="486"/>
      <c r="EF215" s="486"/>
    </row>
    <row r="216" spans="3:136" s="300" customFormat="1" x14ac:dyDescent="0.25">
      <c r="C216" s="303"/>
      <c r="D216" s="304"/>
      <c r="E216" s="304"/>
      <c r="F216" s="304"/>
      <c r="G216" s="304"/>
      <c r="H216" s="304"/>
      <c r="I216" s="304"/>
      <c r="J216" s="486"/>
      <c r="K216" s="486"/>
      <c r="L216" s="486">
        <v>12500</v>
      </c>
      <c r="M216" s="486"/>
      <c r="N216" s="486"/>
      <c r="O216" s="486"/>
      <c r="P216" s="486"/>
      <c r="Q216" s="486"/>
      <c r="R216" s="486"/>
      <c r="S216" s="486"/>
      <c r="T216" s="486"/>
      <c r="U216" s="486"/>
      <c r="V216" s="486"/>
      <c r="W216" s="486"/>
      <c r="X216" s="486"/>
      <c r="Y216" s="486"/>
      <c r="Z216" s="486"/>
      <c r="AA216" s="486"/>
      <c r="AB216" s="486"/>
      <c r="AC216" s="486"/>
      <c r="AD216" s="486"/>
      <c r="AE216" s="486"/>
      <c r="AF216" s="486"/>
      <c r="AG216" s="486"/>
      <c r="AH216" s="486"/>
      <c r="AI216" s="486"/>
      <c r="AJ216" s="486"/>
      <c r="AK216" s="486"/>
      <c r="AL216" s="486"/>
      <c r="AM216" s="486"/>
      <c r="AN216" s="486"/>
      <c r="AO216" s="486"/>
      <c r="AP216" s="486"/>
      <c r="AQ216" s="486"/>
      <c r="AR216" s="486"/>
      <c r="AS216" s="486"/>
      <c r="AT216" s="486"/>
      <c r="AU216" s="486"/>
      <c r="AV216" s="486"/>
      <c r="AW216" s="486"/>
      <c r="AX216" s="486"/>
      <c r="AY216" s="486"/>
      <c r="AZ216" s="486"/>
      <c r="BA216" s="486"/>
      <c r="BB216" s="486"/>
      <c r="BC216" s="486"/>
      <c r="BD216" s="486"/>
      <c r="BE216" s="486"/>
      <c r="BF216" s="486"/>
      <c r="BG216" s="486"/>
      <c r="BH216" s="486"/>
      <c r="BI216" s="486"/>
      <c r="BJ216" s="486"/>
      <c r="BK216" s="486"/>
      <c r="BL216" s="486"/>
      <c r="BM216" s="486"/>
      <c r="BN216" s="486"/>
      <c r="BO216" s="486"/>
      <c r="BP216" s="486"/>
      <c r="BQ216" s="486"/>
      <c r="BR216" s="486"/>
      <c r="BS216" s="486"/>
      <c r="BT216" s="486"/>
      <c r="BU216" s="486"/>
      <c r="BV216" s="486"/>
      <c r="BW216" s="486"/>
      <c r="BX216" s="486"/>
      <c r="BY216" s="486"/>
      <c r="BZ216" s="486"/>
      <c r="CA216" s="486"/>
      <c r="CB216" s="486"/>
      <c r="CC216" s="486"/>
      <c r="CD216" s="486"/>
      <c r="CE216" s="486"/>
      <c r="CF216" s="486"/>
      <c r="CG216" s="486"/>
      <c r="CH216" s="486"/>
      <c r="CI216" s="486"/>
      <c r="CJ216" s="486"/>
      <c r="CK216" s="486"/>
      <c r="CL216" s="486"/>
      <c r="CM216" s="486"/>
      <c r="CN216" s="486"/>
      <c r="CO216" s="486"/>
      <c r="CP216" s="486"/>
      <c r="CQ216" s="486"/>
      <c r="CR216" s="486"/>
      <c r="CS216" s="486"/>
      <c r="CT216" s="486"/>
      <c r="CU216" s="486"/>
      <c r="CV216" s="486"/>
      <c r="CW216" s="486"/>
      <c r="CX216" s="486"/>
      <c r="CY216" s="486"/>
      <c r="CZ216" s="486"/>
      <c r="DA216" s="486"/>
      <c r="DB216" s="486"/>
      <c r="DC216" s="486"/>
      <c r="DD216" s="486"/>
      <c r="DE216" s="486"/>
      <c r="DF216" s="486"/>
      <c r="DG216" s="486"/>
      <c r="DH216" s="486"/>
      <c r="DI216" s="486"/>
      <c r="DJ216" s="486"/>
      <c r="DK216" s="486"/>
      <c r="DL216" s="486"/>
      <c r="DM216" s="486"/>
      <c r="DN216" s="486"/>
      <c r="DO216" s="486"/>
      <c r="DP216" s="486"/>
      <c r="DQ216" s="486"/>
      <c r="DR216" s="486"/>
      <c r="DS216" s="486"/>
      <c r="DT216" s="486"/>
      <c r="DU216" s="486"/>
      <c r="DV216" s="486"/>
      <c r="DW216" s="486"/>
      <c r="DX216" s="486"/>
      <c r="DY216" s="486"/>
      <c r="DZ216" s="486"/>
      <c r="EA216" s="486"/>
      <c r="EB216" s="486"/>
      <c r="EC216" s="486"/>
      <c r="ED216" s="486"/>
      <c r="EE216" s="486"/>
      <c r="EF216" s="486"/>
    </row>
    <row r="217" spans="3:136" s="300" customFormat="1" x14ac:dyDescent="0.25">
      <c r="C217" s="303"/>
      <c r="D217" s="304"/>
      <c r="E217" s="304"/>
      <c r="F217" s="304"/>
      <c r="G217" s="304"/>
      <c r="H217" s="304"/>
      <c r="I217" s="304"/>
      <c r="J217" s="486"/>
      <c r="K217" s="486"/>
      <c r="L217" s="486">
        <v>12600</v>
      </c>
      <c r="M217" s="486"/>
      <c r="N217" s="486"/>
      <c r="O217" s="486"/>
      <c r="P217" s="486"/>
      <c r="Q217" s="486"/>
      <c r="R217" s="486"/>
      <c r="S217" s="486"/>
      <c r="T217" s="486"/>
      <c r="U217" s="486"/>
      <c r="V217" s="486"/>
      <c r="W217" s="486"/>
      <c r="X217" s="486"/>
      <c r="Y217" s="486"/>
      <c r="Z217" s="486"/>
      <c r="AA217" s="486"/>
      <c r="AB217" s="486"/>
      <c r="AC217" s="486"/>
      <c r="AD217" s="486"/>
      <c r="AE217" s="486"/>
      <c r="AF217" s="486"/>
      <c r="AG217" s="486"/>
      <c r="AH217" s="486"/>
      <c r="AI217" s="486"/>
      <c r="AJ217" s="486"/>
      <c r="AK217" s="486"/>
      <c r="AL217" s="486"/>
      <c r="AM217" s="486"/>
      <c r="AN217" s="486"/>
      <c r="AO217" s="486"/>
      <c r="AP217" s="486"/>
      <c r="AQ217" s="486"/>
      <c r="AR217" s="486"/>
      <c r="AS217" s="486"/>
      <c r="AT217" s="486"/>
      <c r="AU217" s="486"/>
      <c r="AV217" s="486"/>
      <c r="AW217" s="486"/>
      <c r="AX217" s="486"/>
      <c r="AY217" s="486"/>
      <c r="AZ217" s="486"/>
      <c r="BA217" s="486"/>
      <c r="BB217" s="486"/>
      <c r="BC217" s="486"/>
      <c r="BD217" s="486"/>
      <c r="BE217" s="486"/>
      <c r="BF217" s="486"/>
      <c r="BG217" s="486"/>
      <c r="BH217" s="486"/>
      <c r="BI217" s="486"/>
      <c r="BJ217" s="486"/>
      <c r="BK217" s="486"/>
      <c r="BL217" s="486"/>
      <c r="BM217" s="486"/>
      <c r="BN217" s="486"/>
      <c r="BO217" s="486"/>
      <c r="BP217" s="486"/>
      <c r="BQ217" s="486"/>
      <c r="BR217" s="486"/>
      <c r="BS217" s="486"/>
      <c r="BT217" s="486"/>
      <c r="BU217" s="486"/>
      <c r="BV217" s="486"/>
      <c r="BW217" s="486"/>
      <c r="BX217" s="486"/>
      <c r="BY217" s="486"/>
      <c r="BZ217" s="486"/>
      <c r="CA217" s="486"/>
      <c r="CB217" s="486"/>
      <c r="CC217" s="486"/>
      <c r="CD217" s="486"/>
      <c r="CE217" s="486"/>
      <c r="CF217" s="486"/>
      <c r="CG217" s="486"/>
      <c r="CH217" s="486"/>
      <c r="CI217" s="486"/>
      <c r="CJ217" s="486"/>
      <c r="CK217" s="486"/>
      <c r="CL217" s="486"/>
      <c r="CM217" s="486"/>
      <c r="CN217" s="486"/>
      <c r="CO217" s="486"/>
      <c r="CP217" s="486"/>
      <c r="CQ217" s="486"/>
      <c r="CR217" s="486"/>
      <c r="CS217" s="486"/>
      <c r="CT217" s="486"/>
      <c r="CU217" s="486"/>
      <c r="CV217" s="486"/>
      <c r="CW217" s="486"/>
      <c r="CX217" s="486"/>
      <c r="CY217" s="486"/>
      <c r="CZ217" s="486"/>
      <c r="DA217" s="486"/>
      <c r="DB217" s="486"/>
      <c r="DC217" s="486"/>
      <c r="DD217" s="486"/>
      <c r="DE217" s="486"/>
      <c r="DF217" s="486"/>
      <c r="DG217" s="486"/>
      <c r="DH217" s="486"/>
      <c r="DI217" s="486"/>
      <c r="DJ217" s="486"/>
      <c r="DK217" s="486"/>
      <c r="DL217" s="486"/>
      <c r="DM217" s="486"/>
      <c r="DN217" s="486"/>
      <c r="DO217" s="486"/>
      <c r="DP217" s="486"/>
      <c r="DQ217" s="486"/>
      <c r="DR217" s="486"/>
      <c r="DS217" s="486"/>
      <c r="DT217" s="486"/>
      <c r="DU217" s="486"/>
      <c r="DV217" s="486"/>
      <c r="DW217" s="486"/>
      <c r="DX217" s="486"/>
      <c r="DY217" s="486"/>
      <c r="DZ217" s="486"/>
      <c r="EA217" s="486"/>
      <c r="EB217" s="486"/>
      <c r="EC217" s="486"/>
      <c r="ED217" s="486"/>
      <c r="EE217" s="486"/>
      <c r="EF217" s="486"/>
    </row>
    <row r="218" spans="3:136" s="300" customFormat="1" x14ac:dyDescent="0.25">
      <c r="C218" s="303"/>
      <c r="D218" s="304"/>
      <c r="E218" s="304"/>
      <c r="F218" s="304"/>
      <c r="G218" s="304"/>
      <c r="H218" s="304"/>
      <c r="I218" s="304"/>
      <c r="J218" s="486"/>
      <c r="K218" s="486"/>
      <c r="L218" s="486">
        <v>12700</v>
      </c>
      <c r="M218" s="486"/>
      <c r="N218" s="486"/>
      <c r="O218" s="486"/>
      <c r="P218" s="486"/>
      <c r="Q218" s="486"/>
      <c r="R218" s="486"/>
      <c r="S218" s="486"/>
      <c r="T218" s="486"/>
      <c r="U218" s="486"/>
      <c r="V218" s="486"/>
      <c r="W218" s="486"/>
      <c r="X218" s="486"/>
      <c r="Y218" s="486"/>
      <c r="Z218" s="486"/>
      <c r="AA218" s="486"/>
      <c r="AB218" s="486"/>
      <c r="AC218" s="486"/>
      <c r="AD218" s="486"/>
      <c r="AE218" s="486"/>
      <c r="AF218" s="486"/>
      <c r="AG218" s="486"/>
      <c r="AH218" s="486"/>
      <c r="AI218" s="486"/>
      <c r="AJ218" s="486"/>
      <c r="AK218" s="486"/>
      <c r="AL218" s="486"/>
      <c r="AM218" s="486"/>
      <c r="AN218" s="486"/>
      <c r="AO218" s="486"/>
      <c r="AP218" s="486"/>
      <c r="AQ218" s="486"/>
      <c r="AR218" s="486"/>
      <c r="AS218" s="486"/>
      <c r="AT218" s="486"/>
      <c r="AU218" s="486"/>
      <c r="AV218" s="486"/>
      <c r="AW218" s="486"/>
      <c r="AX218" s="486"/>
      <c r="AY218" s="486"/>
      <c r="AZ218" s="486"/>
      <c r="BA218" s="486"/>
      <c r="BB218" s="486"/>
      <c r="BC218" s="486"/>
      <c r="BD218" s="486"/>
      <c r="BE218" s="486"/>
      <c r="BF218" s="486"/>
      <c r="BG218" s="486"/>
      <c r="BH218" s="486"/>
      <c r="BI218" s="486"/>
      <c r="BJ218" s="486"/>
      <c r="BK218" s="486"/>
      <c r="BL218" s="486"/>
      <c r="BM218" s="486"/>
      <c r="BN218" s="486"/>
      <c r="BO218" s="486"/>
      <c r="BP218" s="486"/>
      <c r="BQ218" s="486"/>
      <c r="BR218" s="486"/>
      <c r="BS218" s="486"/>
      <c r="BT218" s="486"/>
      <c r="BU218" s="486"/>
      <c r="BV218" s="486"/>
      <c r="BW218" s="486"/>
      <c r="BX218" s="486"/>
      <c r="BY218" s="486"/>
      <c r="BZ218" s="486"/>
      <c r="CA218" s="486"/>
      <c r="CB218" s="486"/>
      <c r="CC218" s="486"/>
      <c r="CD218" s="486"/>
      <c r="CE218" s="486"/>
      <c r="CF218" s="486"/>
      <c r="CG218" s="486"/>
      <c r="CH218" s="486"/>
      <c r="CI218" s="486"/>
      <c r="CJ218" s="486"/>
      <c r="CK218" s="486"/>
      <c r="CL218" s="486"/>
      <c r="CM218" s="486"/>
      <c r="CN218" s="486"/>
      <c r="CO218" s="486"/>
      <c r="CP218" s="486"/>
      <c r="CQ218" s="486"/>
      <c r="CR218" s="486"/>
      <c r="CS218" s="486"/>
      <c r="CT218" s="486"/>
      <c r="CU218" s="486"/>
      <c r="CV218" s="486"/>
      <c r="CW218" s="486"/>
      <c r="CX218" s="486"/>
      <c r="CY218" s="486"/>
      <c r="CZ218" s="486"/>
      <c r="DA218" s="486"/>
      <c r="DB218" s="486"/>
      <c r="DC218" s="486"/>
      <c r="DD218" s="486"/>
      <c r="DE218" s="486"/>
      <c r="DF218" s="486"/>
      <c r="DG218" s="486"/>
      <c r="DH218" s="486"/>
      <c r="DI218" s="486"/>
      <c r="DJ218" s="486"/>
      <c r="DK218" s="486"/>
      <c r="DL218" s="486"/>
      <c r="DM218" s="486"/>
      <c r="DN218" s="486"/>
      <c r="DO218" s="486"/>
      <c r="DP218" s="486"/>
      <c r="DQ218" s="486"/>
      <c r="DR218" s="486"/>
      <c r="DS218" s="486"/>
      <c r="DT218" s="486"/>
      <c r="DU218" s="486"/>
      <c r="DV218" s="486"/>
      <c r="DW218" s="486"/>
      <c r="DX218" s="486"/>
      <c r="DY218" s="486"/>
      <c r="DZ218" s="486"/>
      <c r="EA218" s="486"/>
      <c r="EB218" s="486"/>
      <c r="EC218" s="486"/>
      <c r="ED218" s="486"/>
      <c r="EE218" s="486"/>
      <c r="EF218" s="486"/>
    </row>
    <row r="219" spans="3:136" s="300" customFormat="1" x14ac:dyDescent="0.25">
      <c r="C219" s="303"/>
      <c r="D219" s="304"/>
      <c r="E219" s="304"/>
      <c r="F219" s="304"/>
      <c r="G219" s="304"/>
      <c r="H219" s="304"/>
      <c r="I219" s="304"/>
      <c r="J219" s="486"/>
      <c r="K219" s="486"/>
      <c r="L219" s="486">
        <v>12800</v>
      </c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86"/>
      <c r="BA219" s="486"/>
      <c r="BB219" s="486"/>
      <c r="BC219" s="486"/>
      <c r="BD219" s="486"/>
      <c r="BE219" s="486"/>
      <c r="BF219" s="486"/>
      <c r="BG219" s="486"/>
      <c r="BH219" s="486"/>
      <c r="BI219" s="486"/>
      <c r="BJ219" s="486"/>
      <c r="BK219" s="486"/>
      <c r="BL219" s="486"/>
      <c r="BM219" s="486"/>
      <c r="BN219" s="486"/>
      <c r="BO219" s="486"/>
      <c r="BP219" s="486"/>
      <c r="BQ219" s="486"/>
      <c r="BR219" s="486"/>
      <c r="BS219" s="486"/>
      <c r="BT219" s="486"/>
      <c r="BU219" s="486"/>
      <c r="BV219" s="486"/>
      <c r="BW219" s="486"/>
      <c r="BX219" s="486"/>
      <c r="BY219" s="486"/>
      <c r="BZ219" s="486"/>
      <c r="CA219" s="486"/>
      <c r="CB219" s="486"/>
      <c r="CC219" s="486"/>
      <c r="CD219" s="486"/>
      <c r="CE219" s="486"/>
      <c r="CF219" s="486"/>
      <c r="CG219" s="486"/>
      <c r="CH219" s="486"/>
      <c r="CI219" s="486"/>
      <c r="CJ219" s="486"/>
      <c r="CK219" s="486"/>
      <c r="CL219" s="486"/>
      <c r="CM219" s="486"/>
      <c r="CN219" s="486"/>
      <c r="CO219" s="486"/>
      <c r="CP219" s="486"/>
      <c r="CQ219" s="486"/>
      <c r="CR219" s="486"/>
      <c r="CS219" s="486"/>
      <c r="CT219" s="486"/>
      <c r="CU219" s="486"/>
      <c r="CV219" s="486"/>
      <c r="CW219" s="486"/>
      <c r="CX219" s="486"/>
      <c r="CY219" s="486"/>
      <c r="CZ219" s="486"/>
      <c r="DA219" s="486"/>
      <c r="DB219" s="486"/>
      <c r="DC219" s="486"/>
      <c r="DD219" s="486"/>
      <c r="DE219" s="486"/>
      <c r="DF219" s="486"/>
      <c r="DG219" s="486"/>
      <c r="DH219" s="486"/>
      <c r="DI219" s="486"/>
      <c r="DJ219" s="486"/>
      <c r="DK219" s="486"/>
      <c r="DL219" s="486"/>
      <c r="DM219" s="486"/>
      <c r="DN219" s="486"/>
      <c r="DO219" s="486"/>
      <c r="DP219" s="486"/>
      <c r="DQ219" s="486"/>
      <c r="DR219" s="486"/>
      <c r="DS219" s="486"/>
      <c r="DT219" s="486"/>
      <c r="DU219" s="486"/>
      <c r="DV219" s="486"/>
      <c r="DW219" s="486"/>
      <c r="DX219" s="486"/>
      <c r="DY219" s="486"/>
      <c r="DZ219" s="486"/>
      <c r="EA219" s="486"/>
      <c r="EB219" s="486"/>
      <c r="EC219" s="486"/>
      <c r="ED219" s="486"/>
      <c r="EE219" s="486"/>
      <c r="EF219" s="486"/>
    </row>
    <row r="220" spans="3:136" s="300" customFormat="1" x14ac:dyDescent="0.25">
      <c r="C220" s="303"/>
      <c r="D220" s="304"/>
      <c r="E220" s="304"/>
      <c r="F220" s="304"/>
      <c r="G220" s="304"/>
      <c r="H220" s="304"/>
      <c r="I220" s="304"/>
      <c r="J220" s="486"/>
      <c r="K220" s="486"/>
      <c r="L220" s="486">
        <v>12900</v>
      </c>
      <c r="M220" s="486"/>
      <c r="N220" s="486"/>
      <c r="O220" s="486"/>
      <c r="P220" s="486"/>
      <c r="Q220" s="486"/>
      <c r="R220" s="486"/>
      <c r="S220" s="486"/>
      <c r="T220" s="486"/>
      <c r="U220" s="486"/>
      <c r="V220" s="486"/>
      <c r="W220" s="486"/>
      <c r="X220" s="486"/>
      <c r="Y220" s="486"/>
      <c r="Z220" s="486"/>
      <c r="AA220" s="486"/>
      <c r="AB220" s="486"/>
      <c r="AC220" s="486"/>
      <c r="AD220" s="486"/>
      <c r="AE220" s="486"/>
      <c r="AF220" s="486"/>
      <c r="AG220" s="486"/>
      <c r="AH220" s="486"/>
      <c r="AI220" s="486"/>
      <c r="AJ220" s="486"/>
      <c r="AK220" s="486"/>
      <c r="AL220" s="486"/>
      <c r="AM220" s="486"/>
      <c r="AN220" s="486"/>
      <c r="AO220" s="486"/>
      <c r="AP220" s="486"/>
      <c r="AQ220" s="486"/>
      <c r="AR220" s="486"/>
      <c r="AS220" s="486"/>
      <c r="AT220" s="486"/>
      <c r="AU220" s="486"/>
      <c r="AV220" s="486"/>
      <c r="AW220" s="486"/>
      <c r="AX220" s="486"/>
      <c r="AY220" s="486"/>
      <c r="AZ220" s="486"/>
      <c r="BA220" s="486"/>
      <c r="BB220" s="486"/>
      <c r="BC220" s="486"/>
      <c r="BD220" s="486"/>
      <c r="BE220" s="486"/>
      <c r="BF220" s="486"/>
      <c r="BG220" s="486"/>
      <c r="BH220" s="486"/>
      <c r="BI220" s="486"/>
      <c r="BJ220" s="486"/>
      <c r="BK220" s="486"/>
      <c r="BL220" s="486"/>
      <c r="BM220" s="486"/>
      <c r="BN220" s="486"/>
      <c r="BO220" s="486"/>
      <c r="BP220" s="486"/>
      <c r="BQ220" s="486"/>
      <c r="BR220" s="486"/>
      <c r="BS220" s="486"/>
      <c r="BT220" s="486"/>
      <c r="BU220" s="486"/>
      <c r="BV220" s="486"/>
      <c r="BW220" s="486"/>
      <c r="BX220" s="486"/>
      <c r="BY220" s="486"/>
      <c r="BZ220" s="486"/>
      <c r="CA220" s="486"/>
      <c r="CB220" s="486"/>
      <c r="CC220" s="486"/>
      <c r="CD220" s="486"/>
      <c r="CE220" s="486"/>
      <c r="CF220" s="486"/>
      <c r="CG220" s="486"/>
      <c r="CH220" s="486"/>
      <c r="CI220" s="486"/>
      <c r="CJ220" s="486"/>
      <c r="CK220" s="486"/>
      <c r="CL220" s="486"/>
      <c r="CM220" s="486"/>
      <c r="CN220" s="486"/>
      <c r="CO220" s="486"/>
      <c r="CP220" s="486"/>
      <c r="CQ220" s="486"/>
      <c r="CR220" s="486"/>
      <c r="CS220" s="486"/>
      <c r="CT220" s="486"/>
      <c r="CU220" s="486"/>
      <c r="CV220" s="486"/>
      <c r="CW220" s="486"/>
      <c r="CX220" s="486"/>
      <c r="CY220" s="486"/>
      <c r="CZ220" s="486"/>
      <c r="DA220" s="486"/>
      <c r="DB220" s="486"/>
      <c r="DC220" s="486"/>
      <c r="DD220" s="486"/>
      <c r="DE220" s="486"/>
      <c r="DF220" s="486"/>
      <c r="DG220" s="486"/>
      <c r="DH220" s="486"/>
      <c r="DI220" s="486"/>
      <c r="DJ220" s="486"/>
      <c r="DK220" s="486"/>
      <c r="DL220" s="486"/>
      <c r="DM220" s="486"/>
      <c r="DN220" s="486"/>
      <c r="DO220" s="486"/>
      <c r="DP220" s="486"/>
      <c r="DQ220" s="486"/>
      <c r="DR220" s="486"/>
      <c r="DS220" s="486"/>
      <c r="DT220" s="486"/>
      <c r="DU220" s="486"/>
      <c r="DV220" s="486"/>
      <c r="DW220" s="486"/>
      <c r="DX220" s="486"/>
      <c r="DY220" s="486"/>
      <c r="DZ220" s="486"/>
      <c r="EA220" s="486"/>
      <c r="EB220" s="486"/>
      <c r="EC220" s="486"/>
      <c r="ED220" s="486"/>
      <c r="EE220" s="486"/>
      <c r="EF220" s="486"/>
    </row>
    <row r="221" spans="3:136" s="300" customFormat="1" x14ac:dyDescent="0.25">
      <c r="C221" s="303"/>
      <c r="D221" s="304"/>
      <c r="E221" s="304"/>
      <c r="F221" s="304"/>
      <c r="G221" s="304"/>
      <c r="H221" s="304"/>
      <c r="I221" s="304"/>
      <c r="J221" s="486"/>
      <c r="K221" s="486"/>
      <c r="L221" s="486">
        <v>13000</v>
      </c>
      <c r="M221" s="486"/>
      <c r="N221" s="486"/>
      <c r="O221" s="486"/>
      <c r="P221" s="486"/>
      <c r="Q221" s="486"/>
      <c r="R221" s="486"/>
      <c r="S221" s="486"/>
      <c r="T221" s="486"/>
      <c r="U221" s="486"/>
      <c r="V221" s="486"/>
      <c r="W221" s="486"/>
      <c r="X221" s="486"/>
      <c r="Y221" s="486"/>
      <c r="Z221" s="486"/>
      <c r="AA221" s="486"/>
      <c r="AB221" s="486"/>
      <c r="AC221" s="486"/>
      <c r="AD221" s="486"/>
      <c r="AE221" s="486"/>
      <c r="AF221" s="486"/>
      <c r="AG221" s="486"/>
      <c r="AH221" s="486"/>
      <c r="AI221" s="486"/>
      <c r="AJ221" s="486"/>
      <c r="AK221" s="486"/>
      <c r="AL221" s="486"/>
      <c r="AM221" s="486"/>
      <c r="AN221" s="486"/>
      <c r="AO221" s="486"/>
      <c r="AP221" s="486"/>
      <c r="AQ221" s="486"/>
      <c r="AR221" s="486"/>
      <c r="AS221" s="486"/>
      <c r="AT221" s="486"/>
      <c r="AU221" s="486"/>
      <c r="AV221" s="486"/>
      <c r="AW221" s="486"/>
      <c r="AX221" s="486"/>
      <c r="AY221" s="486"/>
      <c r="AZ221" s="486"/>
      <c r="BA221" s="486"/>
      <c r="BB221" s="486"/>
      <c r="BC221" s="486"/>
      <c r="BD221" s="486"/>
      <c r="BE221" s="486"/>
      <c r="BF221" s="486"/>
      <c r="BG221" s="486"/>
      <c r="BH221" s="486"/>
      <c r="BI221" s="486"/>
      <c r="BJ221" s="486"/>
      <c r="BK221" s="486"/>
      <c r="BL221" s="486"/>
      <c r="BM221" s="486"/>
      <c r="BN221" s="486"/>
      <c r="BO221" s="486"/>
      <c r="BP221" s="486"/>
      <c r="BQ221" s="486"/>
      <c r="BR221" s="486"/>
      <c r="BS221" s="486"/>
      <c r="BT221" s="486"/>
      <c r="BU221" s="486"/>
      <c r="BV221" s="486"/>
      <c r="BW221" s="486"/>
      <c r="BX221" s="486"/>
      <c r="BY221" s="486"/>
      <c r="BZ221" s="486"/>
      <c r="CA221" s="486"/>
      <c r="CB221" s="486"/>
      <c r="CC221" s="486"/>
      <c r="CD221" s="486"/>
      <c r="CE221" s="486"/>
      <c r="CF221" s="486"/>
      <c r="CG221" s="486"/>
      <c r="CH221" s="486"/>
      <c r="CI221" s="486"/>
      <c r="CJ221" s="486"/>
      <c r="CK221" s="486"/>
      <c r="CL221" s="486"/>
      <c r="CM221" s="486"/>
      <c r="CN221" s="486"/>
      <c r="CO221" s="486"/>
      <c r="CP221" s="486"/>
      <c r="CQ221" s="486"/>
      <c r="CR221" s="486"/>
      <c r="CS221" s="486"/>
      <c r="CT221" s="486"/>
      <c r="CU221" s="486"/>
      <c r="CV221" s="486"/>
      <c r="CW221" s="486"/>
      <c r="CX221" s="486"/>
      <c r="CY221" s="486"/>
      <c r="CZ221" s="486"/>
      <c r="DA221" s="486"/>
      <c r="DB221" s="486"/>
      <c r="DC221" s="486"/>
      <c r="DD221" s="486"/>
      <c r="DE221" s="486"/>
      <c r="DF221" s="486"/>
      <c r="DG221" s="486"/>
      <c r="DH221" s="486"/>
      <c r="DI221" s="486"/>
      <c r="DJ221" s="486"/>
      <c r="DK221" s="486"/>
      <c r="DL221" s="486"/>
      <c r="DM221" s="486"/>
      <c r="DN221" s="486"/>
      <c r="DO221" s="486"/>
      <c r="DP221" s="486"/>
      <c r="DQ221" s="486"/>
      <c r="DR221" s="486"/>
      <c r="DS221" s="486"/>
      <c r="DT221" s="486"/>
      <c r="DU221" s="486"/>
      <c r="DV221" s="486"/>
      <c r="DW221" s="486"/>
      <c r="DX221" s="486"/>
      <c r="DY221" s="486"/>
      <c r="DZ221" s="486"/>
      <c r="EA221" s="486"/>
      <c r="EB221" s="486"/>
      <c r="EC221" s="486"/>
      <c r="ED221" s="486"/>
      <c r="EE221" s="486"/>
      <c r="EF221" s="486"/>
    </row>
    <row r="222" spans="3:136" s="300" customFormat="1" x14ac:dyDescent="0.25">
      <c r="C222" s="303"/>
      <c r="D222" s="304"/>
      <c r="E222" s="304"/>
      <c r="F222" s="304"/>
      <c r="G222" s="304"/>
      <c r="H222" s="304"/>
      <c r="I222" s="304"/>
      <c r="J222" s="486"/>
      <c r="K222" s="486"/>
      <c r="L222" s="486">
        <v>13100</v>
      </c>
      <c r="M222" s="486"/>
      <c r="N222" s="486"/>
      <c r="O222" s="486"/>
      <c r="P222" s="486"/>
      <c r="Q222" s="486"/>
      <c r="R222" s="486"/>
      <c r="S222" s="486"/>
      <c r="T222" s="486"/>
      <c r="U222" s="486"/>
      <c r="V222" s="486"/>
      <c r="W222" s="486"/>
      <c r="X222" s="486"/>
      <c r="Y222" s="486"/>
      <c r="Z222" s="486"/>
      <c r="AA222" s="486"/>
      <c r="AB222" s="486"/>
      <c r="AC222" s="486"/>
      <c r="AD222" s="486"/>
      <c r="AE222" s="486"/>
      <c r="AF222" s="486"/>
      <c r="AG222" s="486"/>
      <c r="AH222" s="486"/>
      <c r="AI222" s="486"/>
      <c r="AJ222" s="486"/>
      <c r="AK222" s="486"/>
      <c r="AL222" s="486"/>
      <c r="AM222" s="486"/>
      <c r="AN222" s="486"/>
      <c r="AO222" s="486"/>
      <c r="AP222" s="486"/>
      <c r="AQ222" s="486"/>
      <c r="AR222" s="486"/>
      <c r="AS222" s="486"/>
      <c r="AT222" s="486"/>
      <c r="AU222" s="486"/>
      <c r="AV222" s="486"/>
      <c r="AW222" s="486"/>
      <c r="AX222" s="486"/>
      <c r="AY222" s="486"/>
      <c r="AZ222" s="486"/>
      <c r="BA222" s="486"/>
      <c r="BB222" s="486"/>
      <c r="BC222" s="486"/>
      <c r="BD222" s="486"/>
      <c r="BE222" s="486"/>
      <c r="BF222" s="486"/>
      <c r="BG222" s="486"/>
      <c r="BH222" s="486"/>
      <c r="BI222" s="486"/>
      <c r="BJ222" s="486"/>
      <c r="BK222" s="486"/>
      <c r="BL222" s="486"/>
      <c r="BM222" s="486"/>
      <c r="BN222" s="486"/>
      <c r="BO222" s="486"/>
      <c r="BP222" s="486"/>
      <c r="BQ222" s="486"/>
      <c r="BR222" s="486"/>
      <c r="BS222" s="486"/>
      <c r="BT222" s="486"/>
      <c r="BU222" s="486"/>
      <c r="BV222" s="486"/>
      <c r="BW222" s="486"/>
      <c r="BX222" s="486"/>
      <c r="BY222" s="486"/>
      <c r="BZ222" s="486"/>
      <c r="CA222" s="486"/>
      <c r="CB222" s="486"/>
      <c r="CC222" s="486"/>
      <c r="CD222" s="486"/>
      <c r="CE222" s="486"/>
      <c r="CF222" s="486"/>
      <c r="CG222" s="486"/>
      <c r="CH222" s="486"/>
      <c r="CI222" s="486"/>
      <c r="CJ222" s="486"/>
      <c r="CK222" s="486"/>
      <c r="CL222" s="486"/>
      <c r="CM222" s="486"/>
      <c r="CN222" s="486"/>
      <c r="CO222" s="486"/>
      <c r="CP222" s="486"/>
      <c r="CQ222" s="486"/>
      <c r="CR222" s="486"/>
      <c r="CS222" s="486"/>
      <c r="CT222" s="486"/>
      <c r="CU222" s="486"/>
      <c r="CV222" s="486"/>
      <c r="CW222" s="486"/>
      <c r="CX222" s="486"/>
      <c r="CY222" s="486"/>
      <c r="CZ222" s="486"/>
      <c r="DA222" s="486"/>
      <c r="DB222" s="486"/>
      <c r="DC222" s="486"/>
      <c r="DD222" s="486"/>
      <c r="DE222" s="486"/>
      <c r="DF222" s="486"/>
      <c r="DG222" s="486"/>
      <c r="DH222" s="486"/>
      <c r="DI222" s="486"/>
      <c r="DJ222" s="486"/>
      <c r="DK222" s="486"/>
      <c r="DL222" s="486"/>
      <c r="DM222" s="486"/>
      <c r="DN222" s="486"/>
      <c r="DO222" s="486"/>
      <c r="DP222" s="486"/>
      <c r="DQ222" s="486"/>
      <c r="DR222" s="486"/>
      <c r="DS222" s="486"/>
      <c r="DT222" s="486"/>
      <c r="DU222" s="486"/>
      <c r="DV222" s="486"/>
      <c r="DW222" s="486"/>
      <c r="DX222" s="486"/>
      <c r="DY222" s="486"/>
      <c r="DZ222" s="486"/>
      <c r="EA222" s="486"/>
      <c r="EB222" s="486"/>
      <c r="EC222" s="486"/>
      <c r="ED222" s="486"/>
      <c r="EE222" s="486"/>
      <c r="EF222" s="486"/>
    </row>
    <row r="223" spans="3:136" s="300" customFormat="1" x14ac:dyDescent="0.25">
      <c r="C223" s="303"/>
      <c r="D223" s="304"/>
      <c r="E223" s="304"/>
      <c r="F223" s="304"/>
      <c r="G223" s="304"/>
      <c r="H223" s="304"/>
      <c r="I223" s="304"/>
      <c r="J223" s="486"/>
      <c r="K223" s="486"/>
      <c r="L223" s="486">
        <v>13200</v>
      </c>
      <c r="M223" s="486"/>
      <c r="N223" s="486"/>
      <c r="O223" s="486"/>
      <c r="P223" s="486"/>
      <c r="Q223" s="486"/>
      <c r="R223" s="486"/>
      <c r="S223" s="486"/>
      <c r="T223" s="486"/>
      <c r="U223" s="486"/>
      <c r="V223" s="486"/>
      <c r="W223" s="486"/>
      <c r="X223" s="486"/>
      <c r="Y223" s="486"/>
      <c r="Z223" s="486"/>
      <c r="AA223" s="486"/>
      <c r="AB223" s="486"/>
      <c r="AC223" s="486"/>
      <c r="AD223" s="486"/>
      <c r="AE223" s="486"/>
      <c r="AF223" s="486"/>
      <c r="AG223" s="486"/>
      <c r="AH223" s="486"/>
      <c r="AI223" s="486"/>
      <c r="AJ223" s="486"/>
      <c r="AK223" s="486"/>
      <c r="AL223" s="486"/>
      <c r="AM223" s="486"/>
      <c r="AN223" s="486"/>
      <c r="AO223" s="486"/>
      <c r="AP223" s="486"/>
      <c r="AQ223" s="486"/>
      <c r="AR223" s="486"/>
      <c r="AS223" s="486"/>
      <c r="AT223" s="486"/>
      <c r="AU223" s="486"/>
      <c r="AV223" s="486"/>
      <c r="AW223" s="486"/>
      <c r="AX223" s="486"/>
      <c r="AY223" s="486"/>
      <c r="AZ223" s="486"/>
      <c r="BA223" s="486"/>
      <c r="BB223" s="486"/>
      <c r="BC223" s="486"/>
      <c r="BD223" s="486"/>
      <c r="BE223" s="486"/>
      <c r="BF223" s="486"/>
      <c r="BG223" s="486"/>
      <c r="BH223" s="486"/>
      <c r="BI223" s="486"/>
      <c r="BJ223" s="486"/>
      <c r="BK223" s="486"/>
      <c r="BL223" s="486"/>
      <c r="BM223" s="486"/>
      <c r="BN223" s="486"/>
      <c r="BO223" s="486"/>
      <c r="BP223" s="486"/>
      <c r="BQ223" s="486"/>
      <c r="BR223" s="486"/>
      <c r="BS223" s="486"/>
      <c r="BT223" s="486"/>
      <c r="BU223" s="486"/>
      <c r="BV223" s="486"/>
      <c r="BW223" s="486"/>
      <c r="BX223" s="486"/>
      <c r="BY223" s="486"/>
      <c r="BZ223" s="486"/>
      <c r="CA223" s="486"/>
      <c r="CB223" s="486"/>
      <c r="CC223" s="486"/>
      <c r="CD223" s="486"/>
      <c r="CE223" s="486"/>
      <c r="CF223" s="486"/>
      <c r="CG223" s="486"/>
      <c r="CH223" s="486"/>
      <c r="CI223" s="486"/>
      <c r="CJ223" s="486"/>
      <c r="CK223" s="486"/>
      <c r="CL223" s="486"/>
      <c r="CM223" s="486"/>
      <c r="CN223" s="486"/>
      <c r="CO223" s="486"/>
      <c r="CP223" s="486"/>
      <c r="CQ223" s="486"/>
      <c r="CR223" s="486"/>
      <c r="CS223" s="486"/>
      <c r="CT223" s="486"/>
      <c r="CU223" s="486"/>
      <c r="CV223" s="486"/>
      <c r="CW223" s="486"/>
      <c r="CX223" s="486"/>
      <c r="CY223" s="486"/>
      <c r="CZ223" s="486"/>
      <c r="DA223" s="486"/>
      <c r="DB223" s="486"/>
      <c r="DC223" s="486"/>
      <c r="DD223" s="486"/>
      <c r="DE223" s="486"/>
      <c r="DF223" s="486"/>
      <c r="DG223" s="486"/>
      <c r="DH223" s="486"/>
      <c r="DI223" s="486"/>
      <c r="DJ223" s="486"/>
      <c r="DK223" s="486"/>
      <c r="DL223" s="486"/>
      <c r="DM223" s="486"/>
      <c r="DN223" s="486"/>
      <c r="DO223" s="486"/>
      <c r="DP223" s="486"/>
      <c r="DQ223" s="486"/>
      <c r="DR223" s="486"/>
      <c r="DS223" s="486"/>
      <c r="DT223" s="486"/>
      <c r="DU223" s="486"/>
      <c r="DV223" s="486"/>
      <c r="DW223" s="486"/>
      <c r="DX223" s="486"/>
      <c r="DY223" s="486"/>
      <c r="DZ223" s="486"/>
      <c r="EA223" s="486"/>
      <c r="EB223" s="486"/>
      <c r="EC223" s="486"/>
      <c r="ED223" s="486"/>
      <c r="EE223" s="486"/>
      <c r="EF223" s="486"/>
    </row>
    <row r="224" spans="3:136" s="300" customFormat="1" x14ac:dyDescent="0.25">
      <c r="C224" s="303"/>
      <c r="D224" s="304"/>
      <c r="E224" s="304"/>
      <c r="F224" s="304"/>
      <c r="G224" s="304"/>
      <c r="H224" s="304"/>
      <c r="I224" s="304"/>
      <c r="J224" s="486"/>
      <c r="K224" s="486"/>
      <c r="L224" s="486">
        <v>13300</v>
      </c>
      <c r="M224" s="486"/>
      <c r="N224" s="486"/>
      <c r="O224" s="486"/>
      <c r="P224" s="486"/>
      <c r="Q224" s="486"/>
      <c r="R224" s="486"/>
      <c r="S224" s="486"/>
      <c r="T224" s="486"/>
      <c r="U224" s="486"/>
      <c r="V224" s="486"/>
      <c r="W224" s="486"/>
      <c r="X224" s="486"/>
      <c r="Y224" s="486"/>
      <c r="Z224" s="486"/>
      <c r="AA224" s="486"/>
      <c r="AB224" s="486"/>
      <c r="AC224" s="486"/>
      <c r="AD224" s="486"/>
      <c r="AE224" s="486"/>
      <c r="AF224" s="486"/>
      <c r="AG224" s="486"/>
      <c r="AH224" s="486"/>
      <c r="AI224" s="486"/>
      <c r="AJ224" s="486"/>
      <c r="AK224" s="486"/>
      <c r="AL224" s="486"/>
      <c r="AM224" s="486"/>
      <c r="AN224" s="486"/>
      <c r="AO224" s="486"/>
      <c r="AP224" s="486"/>
      <c r="AQ224" s="486"/>
      <c r="AR224" s="486"/>
      <c r="AS224" s="486"/>
      <c r="AT224" s="486"/>
      <c r="AU224" s="486"/>
      <c r="AV224" s="486"/>
      <c r="AW224" s="486"/>
      <c r="AX224" s="486"/>
      <c r="AY224" s="486"/>
      <c r="AZ224" s="486"/>
      <c r="BA224" s="486"/>
      <c r="BB224" s="486"/>
      <c r="BC224" s="486"/>
      <c r="BD224" s="486"/>
      <c r="BE224" s="486"/>
      <c r="BF224" s="486"/>
      <c r="BG224" s="486"/>
      <c r="BH224" s="486"/>
      <c r="BI224" s="486"/>
      <c r="BJ224" s="486"/>
      <c r="BK224" s="486"/>
      <c r="BL224" s="486"/>
      <c r="BM224" s="486"/>
      <c r="BN224" s="486"/>
      <c r="BO224" s="486"/>
      <c r="BP224" s="486"/>
      <c r="BQ224" s="486"/>
      <c r="BR224" s="486"/>
      <c r="BS224" s="486"/>
      <c r="BT224" s="486"/>
      <c r="BU224" s="486"/>
      <c r="BV224" s="486"/>
      <c r="BW224" s="486"/>
      <c r="BX224" s="486"/>
      <c r="BY224" s="486"/>
      <c r="BZ224" s="486"/>
      <c r="CA224" s="486"/>
      <c r="CB224" s="486"/>
      <c r="CC224" s="486"/>
      <c r="CD224" s="486"/>
      <c r="CE224" s="486"/>
      <c r="CF224" s="486"/>
      <c r="CG224" s="486"/>
      <c r="CH224" s="486"/>
      <c r="CI224" s="486"/>
      <c r="CJ224" s="486"/>
      <c r="CK224" s="486"/>
      <c r="CL224" s="486"/>
      <c r="CM224" s="486"/>
      <c r="CN224" s="486"/>
      <c r="CO224" s="486"/>
      <c r="CP224" s="486"/>
      <c r="CQ224" s="486"/>
      <c r="CR224" s="486"/>
      <c r="CS224" s="486"/>
      <c r="CT224" s="486"/>
      <c r="CU224" s="486"/>
      <c r="CV224" s="486"/>
      <c r="CW224" s="486"/>
      <c r="CX224" s="486"/>
      <c r="CY224" s="486"/>
      <c r="CZ224" s="486"/>
      <c r="DA224" s="486"/>
      <c r="DB224" s="486"/>
      <c r="DC224" s="486"/>
      <c r="DD224" s="486"/>
      <c r="DE224" s="486"/>
      <c r="DF224" s="486"/>
      <c r="DG224" s="486"/>
      <c r="DH224" s="486"/>
      <c r="DI224" s="486"/>
      <c r="DJ224" s="486"/>
      <c r="DK224" s="486"/>
      <c r="DL224" s="486"/>
      <c r="DM224" s="486"/>
      <c r="DN224" s="486"/>
      <c r="DO224" s="486"/>
      <c r="DP224" s="486"/>
      <c r="DQ224" s="486"/>
      <c r="DR224" s="486"/>
      <c r="DS224" s="486"/>
      <c r="DT224" s="486"/>
      <c r="DU224" s="486"/>
      <c r="DV224" s="486"/>
      <c r="DW224" s="486"/>
      <c r="DX224" s="486"/>
      <c r="DY224" s="486"/>
      <c r="DZ224" s="486"/>
      <c r="EA224" s="486"/>
      <c r="EB224" s="486"/>
      <c r="EC224" s="486"/>
      <c r="ED224" s="486"/>
      <c r="EE224" s="486"/>
      <c r="EF224" s="486"/>
    </row>
    <row r="225" spans="3:136" s="300" customFormat="1" x14ac:dyDescent="0.25">
      <c r="C225" s="303"/>
      <c r="D225" s="304"/>
      <c r="E225" s="304"/>
      <c r="F225" s="304"/>
      <c r="G225" s="304"/>
      <c r="H225" s="304"/>
      <c r="I225" s="304"/>
      <c r="J225" s="486"/>
      <c r="K225" s="486"/>
      <c r="L225" s="486">
        <v>13400</v>
      </c>
      <c r="M225" s="486"/>
      <c r="N225" s="486"/>
      <c r="O225" s="486"/>
      <c r="P225" s="486"/>
      <c r="Q225" s="486"/>
      <c r="R225" s="486"/>
      <c r="S225" s="486"/>
      <c r="T225" s="486"/>
      <c r="U225" s="486"/>
      <c r="V225" s="486"/>
      <c r="W225" s="486"/>
      <c r="X225" s="486"/>
      <c r="Y225" s="486"/>
      <c r="Z225" s="486"/>
      <c r="AA225" s="486"/>
      <c r="AB225" s="486"/>
      <c r="AC225" s="486"/>
      <c r="AD225" s="486"/>
      <c r="AE225" s="486"/>
      <c r="AF225" s="486"/>
      <c r="AG225" s="486"/>
      <c r="AH225" s="486"/>
      <c r="AI225" s="486"/>
      <c r="AJ225" s="486"/>
      <c r="AK225" s="486"/>
      <c r="AL225" s="486"/>
      <c r="AM225" s="486"/>
      <c r="AN225" s="486"/>
      <c r="AO225" s="486"/>
      <c r="AP225" s="486"/>
      <c r="AQ225" s="486"/>
      <c r="AR225" s="486"/>
      <c r="AS225" s="486"/>
      <c r="AT225" s="486"/>
      <c r="AU225" s="486"/>
      <c r="AV225" s="486"/>
      <c r="AW225" s="486"/>
      <c r="AX225" s="486"/>
      <c r="AY225" s="486"/>
      <c r="AZ225" s="486"/>
      <c r="BA225" s="486"/>
      <c r="BB225" s="486"/>
      <c r="BC225" s="486"/>
      <c r="BD225" s="486"/>
      <c r="BE225" s="486"/>
      <c r="BF225" s="486"/>
      <c r="BG225" s="486"/>
      <c r="BH225" s="486"/>
      <c r="BI225" s="486"/>
      <c r="BJ225" s="486"/>
      <c r="BK225" s="486"/>
      <c r="BL225" s="486"/>
      <c r="BM225" s="486"/>
      <c r="BN225" s="486"/>
      <c r="BO225" s="486"/>
      <c r="BP225" s="486"/>
      <c r="BQ225" s="486"/>
      <c r="BR225" s="486"/>
      <c r="BS225" s="486"/>
      <c r="BT225" s="486"/>
      <c r="BU225" s="486"/>
      <c r="BV225" s="486"/>
      <c r="BW225" s="486"/>
      <c r="BX225" s="486"/>
      <c r="BY225" s="486"/>
      <c r="BZ225" s="486"/>
      <c r="CA225" s="486"/>
      <c r="CB225" s="486"/>
      <c r="CC225" s="486"/>
      <c r="CD225" s="486"/>
      <c r="CE225" s="486"/>
      <c r="CF225" s="486"/>
      <c r="CG225" s="486"/>
      <c r="CH225" s="486"/>
      <c r="CI225" s="486"/>
      <c r="CJ225" s="486"/>
      <c r="CK225" s="486"/>
      <c r="CL225" s="486"/>
      <c r="CM225" s="486"/>
      <c r="CN225" s="486"/>
      <c r="CO225" s="486"/>
      <c r="CP225" s="486"/>
      <c r="CQ225" s="486"/>
      <c r="CR225" s="486"/>
      <c r="CS225" s="486"/>
      <c r="CT225" s="486"/>
      <c r="CU225" s="486"/>
      <c r="CV225" s="486"/>
      <c r="CW225" s="486"/>
      <c r="CX225" s="486"/>
      <c r="CY225" s="486"/>
      <c r="CZ225" s="486"/>
      <c r="DA225" s="486"/>
      <c r="DB225" s="486"/>
      <c r="DC225" s="486"/>
      <c r="DD225" s="486"/>
      <c r="DE225" s="486"/>
      <c r="DF225" s="486"/>
      <c r="DG225" s="486"/>
      <c r="DH225" s="486"/>
      <c r="DI225" s="486"/>
      <c r="DJ225" s="486"/>
      <c r="DK225" s="486"/>
      <c r="DL225" s="486"/>
      <c r="DM225" s="486"/>
      <c r="DN225" s="486"/>
      <c r="DO225" s="486"/>
      <c r="DP225" s="486"/>
      <c r="DQ225" s="486"/>
      <c r="DR225" s="486"/>
      <c r="DS225" s="486"/>
      <c r="DT225" s="486"/>
      <c r="DU225" s="486"/>
      <c r="DV225" s="486"/>
      <c r="DW225" s="486"/>
      <c r="DX225" s="486"/>
      <c r="DY225" s="486"/>
      <c r="DZ225" s="486"/>
      <c r="EA225" s="486"/>
      <c r="EB225" s="486"/>
      <c r="EC225" s="486"/>
      <c r="ED225" s="486"/>
      <c r="EE225" s="486"/>
      <c r="EF225" s="486"/>
    </row>
    <row r="226" spans="3:136" s="300" customFormat="1" x14ac:dyDescent="0.25">
      <c r="C226" s="303"/>
      <c r="D226" s="304"/>
      <c r="E226" s="304"/>
      <c r="F226" s="304"/>
      <c r="G226" s="304"/>
      <c r="H226" s="304"/>
      <c r="I226" s="304"/>
      <c r="J226" s="486"/>
      <c r="K226" s="486"/>
      <c r="L226" s="486">
        <v>13500</v>
      </c>
      <c r="M226" s="486"/>
      <c r="N226" s="486"/>
      <c r="O226" s="486"/>
      <c r="P226" s="486"/>
      <c r="Q226" s="486"/>
      <c r="R226" s="486"/>
      <c r="S226" s="486"/>
      <c r="T226" s="486"/>
      <c r="U226" s="486"/>
      <c r="V226" s="486"/>
      <c r="W226" s="486"/>
      <c r="X226" s="486"/>
      <c r="Y226" s="486"/>
      <c r="Z226" s="486"/>
      <c r="AA226" s="486"/>
      <c r="AB226" s="486"/>
      <c r="AC226" s="486"/>
      <c r="AD226" s="486"/>
      <c r="AE226" s="486"/>
      <c r="AF226" s="486"/>
      <c r="AG226" s="486"/>
      <c r="AH226" s="486"/>
      <c r="AI226" s="486"/>
      <c r="AJ226" s="486"/>
      <c r="AK226" s="486"/>
      <c r="AL226" s="486"/>
      <c r="AM226" s="486"/>
      <c r="AN226" s="486"/>
      <c r="AO226" s="486"/>
      <c r="AP226" s="486"/>
      <c r="AQ226" s="486"/>
      <c r="AR226" s="486"/>
      <c r="AS226" s="486"/>
      <c r="AT226" s="486"/>
      <c r="AU226" s="486"/>
      <c r="AV226" s="486"/>
      <c r="AW226" s="486"/>
      <c r="AX226" s="486"/>
      <c r="AY226" s="486"/>
      <c r="AZ226" s="486"/>
      <c r="BA226" s="486"/>
      <c r="BB226" s="486"/>
      <c r="BC226" s="486"/>
      <c r="BD226" s="486"/>
      <c r="BE226" s="486"/>
      <c r="BF226" s="486"/>
      <c r="BG226" s="486"/>
      <c r="BH226" s="486"/>
      <c r="BI226" s="486"/>
      <c r="BJ226" s="486"/>
      <c r="BK226" s="486"/>
      <c r="BL226" s="486"/>
      <c r="BM226" s="486"/>
      <c r="BN226" s="486"/>
      <c r="BO226" s="486"/>
      <c r="BP226" s="486"/>
      <c r="BQ226" s="486"/>
      <c r="BR226" s="486"/>
      <c r="BS226" s="486"/>
      <c r="BT226" s="486"/>
      <c r="BU226" s="486"/>
      <c r="BV226" s="486"/>
      <c r="BW226" s="486"/>
      <c r="BX226" s="486"/>
      <c r="BY226" s="486"/>
      <c r="BZ226" s="486"/>
      <c r="CA226" s="486"/>
      <c r="CB226" s="486"/>
      <c r="CC226" s="486"/>
      <c r="CD226" s="486"/>
      <c r="CE226" s="486"/>
      <c r="CF226" s="486"/>
      <c r="CG226" s="486"/>
      <c r="CH226" s="486"/>
      <c r="CI226" s="486"/>
      <c r="CJ226" s="486"/>
      <c r="CK226" s="486"/>
      <c r="CL226" s="486"/>
      <c r="CM226" s="486"/>
      <c r="CN226" s="486"/>
      <c r="CO226" s="486"/>
      <c r="CP226" s="486"/>
      <c r="CQ226" s="486"/>
      <c r="CR226" s="486"/>
      <c r="CS226" s="486"/>
      <c r="CT226" s="486"/>
      <c r="CU226" s="486"/>
      <c r="CV226" s="486"/>
      <c r="CW226" s="486"/>
      <c r="CX226" s="486"/>
      <c r="CY226" s="486"/>
      <c r="CZ226" s="486"/>
      <c r="DA226" s="486"/>
      <c r="DB226" s="486"/>
      <c r="DC226" s="486"/>
      <c r="DD226" s="486"/>
      <c r="DE226" s="486"/>
      <c r="DF226" s="486"/>
      <c r="DG226" s="486"/>
      <c r="DH226" s="486"/>
      <c r="DI226" s="486"/>
      <c r="DJ226" s="486"/>
      <c r="DK226" s="486"/>
      <c r="DL226" s="486"/>
      <c r="DM226" s="486"/>
      <c r="DN226" s="486"/>
      <c r="DO226" s="486"/>
      <c r="DP226" s="486"/>
      <c r="DQ226" s="486"/>
      <c r="DR226" s="486"/>
      <c r="DS226" s="486"/>
      <c r="DT226" s="486"/>
      <c r="DU226" s="486"/>
      <c r="DV226" s="486"/>
      <c r="DW226" s="486"/>
      <c r="DX226" s="486"/>
      <c r="DY226" s="486"/>
      <c r="DZ226" s="486"/>
      <c r="EA226" s="486"/>
      <c r="EB226" s="486"/>
      <c r="EC226" s="486"/>
      <c r="ED226" s="486"/>
      <c r="EE226" s="486"/>
      <c r="EF226" s="486"/>
    </row>
    <row r="227" spans="3:136" s="300" customFormat="1" x14ac:dyDescent="0.25">
      <c r="C227" s="303"/>
      <c r="D227" s="304"/>
      <c r="E227" s="304"/>
      <c r="F227" s="304"/>
      <c r="G227" s="304"/>
      <c r="H227" s="304"/>
      <c r="I227" s="304"/>
      <c r="J227" s="486"/>
      <c r="K227" s="486"/>
      <c r="L227" s="486">
        <v>13600</v>
      </c>
      <c r="M227" s="486"/>
      <c r="N227" s="486"/>
      <c r="O227" s="486"/>
      <c r="P227" s="486"/>
      <c r="Q227" s="486"/>
      <c r="R227" s="486"/>
      <c r="S227" s="486"/>
      <c r="T227" s="486"/>
      <c r="U227" s="486"/>
      <c r="V227" s="486"/>
      <c r="W227" s="486"/>
      <c r="X227" s="486"/>
      <c r="Y227" s="486"/>
      <c r="Z227" s="486"/>
      <c r="AA227" s="486"/>
      <c r="AB227" s="486"/>
      <c r="AC227" s="486"/>
      <c r="AD227" s="486"/>
      <c r="AE227" s="486"/>
      <c r="AF227" s="486"/>
      <c r="AG227" s="486"/>
      <c r="AH227" s="486"/>
      <c r="AI227" s="486"/>
      <c r="AJ227" s="486"/>
      <c r="AK227" s="486"/>
      <c r="AL227" s="486"/>
      <c r="AM227" s="486"/>
      <c r="AN227" s="486"/>
      <c r="AO227" s="486"/>
      <c r="AP227" s="486"/>
      <c r="AQ227" s="486"/>
      <c r="AR227" s="486"/>
      <c r="AS227" s="486"/>
      <c r="AT227" s="486"/>
      <c r="AU227" s="486"/>
      <c r="AV227" s="486"/>
      <c r="AW227" s="486"/>
      <c r="AX227" s="486"/>
      <c r="AY227" s="486"/>
      <c r="AZ227" s="486"/>
      <c r="BA227" s="486"/>
      <c r="BB227" s="486"/>
      <c r="BC227" s="486"/>
      <c r="BD227" s="486"/>
      <c r="BE227" s="486"/>
      <c r="BF227" s="486"/>
      <c r="BG227" s="486"/>
      <c r="BH227" s="486"/>
      <c r="BI227" s="486"/>
      <c r="BJ227" s="486"/>
      <c r="BK227" s="486"/>
      <c r="BL227" s="486"/>
      <c r="BM227" s="486"/>
      <c r="BN227" s="486"/>
      <c r="BO227" s="486"/>
      <c r="BP227" s="486"/>
      <c r="BQ227" s="486"/>
      <c r="BR227" s="486"/>
      <c r="BS227" s="486"/>
      <c r="BT227" s="486"/>
      <c r="BU227" s="486"/>
      <c r="BV227" s="486"/>
      <c r="BW227" s="486"/>
      <c r="BX227" s="486"/>
      <c r="BY227" s="486"/>
      <c r="BZ227" s="486"/>
      <c r="CA227" s="486"/>
      <c r="CB227" s="486"/>
      <c r="CC227" s="486"/>
      <c r="CD227" s="486"/>
      <c r="CE227" s="486"/>
      <c r="CF227" s="486"/>
      <c r="CG227" s="486"/>
      <c r="CH227" s="486"/>
      <c r="CI227" s="486"/>
      <c r="CJ227" s="486"/>
      <c r="CK227" s="486"/>
      <c r="CL227" s="486"/>
      <c r="CM227" s="486"/>
      <c r="CN227" s="486"/>
      <c r="CO227" s="486"/>
      <c r="CP227" s="486"/>
      <c r="CQ227" s="486"/>
      <c r="CR227" s="486"/>
      <c r="CS227" s="486"/>
      <c r="CT227" s="486"/>
      <c r="CU227" s="486"/>
      <c r="CV227" s="486"/>
      <c r="CW227" s="486"/>
      <c r="CX227" s="486"/>
      <c r="CY227" s="486"/>
      <c r="CZ227" s="486"/>
      <c r="DA227" s="486"/>
      <c r="DB227" s="486"/>
      <c r="DC227" s="486"/>
      <c r="DD227" s="486"/>
      <c r="DE227" s="486"/>
      <c r="DF227" s="486"/>
      <c r="DG227" s="486"/>
      <c r="DH227" s="486"/>
      <c r="DI227" s="486"/>
      <c r="DJ227" s="486"/>
      <c r="DK227" s="486"/>
      <c r="DL227" s="486"/>
      <c r="DM227" s="486"/>
      <c r="DN227" s="486"/>
      <c r="DO227" s="486"/>
      <c r="DP227" s="486"/>
      <c r="DQ227" s="486"/>
      <c r="DR227" s="486"/>
      <c r="DS227" s="486"/>
      <c r="DT227" s="486"/>
      <c r="DU227" s="486"/>
      <c r="DV227" s="486"/>
      <c r="DW227" s="486"/>
      <c r="DX227" s="486"/>
      <c r="DY227" s="486"/>
      <c r="DZ227" s="486"/>
      <c r="EA227" s="486"/>
      <c r="EB227" s="486"/>
      <c r="EC227" s="486"/>
      <c r="ED227" s="486"/>
      <c r="EE227" s="486"/>
      <c r="EF227" s="486"/>
    </row>
    <row r="228" spans="3:136" s="300" customFormat="1" x14ac:dyDescent="0.25">
      <c r="C228" s="303"/>
      <c r="D228" s="304"/>
      <c r="E228" s="304"/>
      <c r="F228" s="304"/>
      <c r="G228" s="304"/>
      <c r="H228" s="304"/>
      <c r="I228" s="304"/>
      <c r="J228" s="486"/>
      <c r="K228" s="486"/>
      <c r="L228" s="486">
        <v>13700</v>
      </c>
      <c r="M228" s="486"/>
      <c r="N228" s="486"/>
      <c r="O228" s="486"/>
      <c r="P228" s="486"/>
      <c r="Q228" s="486"/>
      <c r="R228" s="486"/>
      <c r="S228" s="486"/>
      <c r="T228" s="486"/>
      <c r="U228" s="486"/>
      <c r="V228" s="486"/>
      <c r="W228" s="486"/>
      <c r="X228" s="486"/>
      <c r="Y228" s="486"/>
      <c r="Z228" s="486"/>
      <c r="AA228" s="486"/>
      <c r="AB228" s="486"/>
      <c r="AC228" s="486"/>
      <c r="AD228" s="486"/>
      <c r="AE228" s="486"/>
      <c r="AF228" s="486"/>
      <c r="AG228" s="486"/>
      <c r="AH228" s="486"/>
      <c r="AI228" s="486"/>
      <c r="AJ228" s="486"/>
      <c r="AK228" s="486"/>
      <c r="AL228" s="486"/>
      <c r="AM228" s="486"/>
      <c r="AN228" s="486"/>
      <c r="AO228" s="486"/>
      <c r="AP228" s="486"/>
      <c r="AQ228" s="486"/>
      <c r="AR228" s="486"/>
      <c r="AS228" s="486"/>
      <c r="AT228" s="486"/>
      <c r="AU228" s="486"/>
      <c r="AV228" s="486"/>
      <c r="AW228" s="486"/>
      <c r="AX228" s="486"/>
      <c r="AY228" s="486"/>
      <c r="AZ228" s="486"/>
      <c r="BA228" s="486"/>
      <c r="BB228" s="486"/>
      <c r="BC228" s="486"/>
      <c r="BD228" s="486"/>
      <c r="BE228" s="486"/>
      <c r="BF228" s="486"/>
      <c r="BG228" s="486"/>
      <c r="BH228" s="486"/>
      <c r="BI228" s="486"/>
      <c r="BJ228" s="486"/>
      <c r="BK228" s="486"/>
      <c r="BL228" s="486"/>
      <c r="BM228" s="486"/>
      <c r="BN228" s="486"/>
      <c r="BO228" s="486"/>
      <c r="BP228" s="486"/>
      <c r="BQ228" s="486"/>
      <c r="BR228" s="486"/>
      <c r="BS228" s="486"/>
      <c r="BT228" s="486"/>
      <c r="BU228" s="486"/>
      <c r="BV228" s="486"/>
      <c r="BW228" s="486"/>
      <c r="BX228" s="486"/>
      <c r="BY228" s="486"/>
      <c r="BZ228" s="486"/>
      <c r="CA228" s="486"/>
      <c r="CB228" s="486"/>
      <c r="CC228" s="486"/>
      <c r="CD228" s="486"/>
      <c r="CE228" s="486"/>
      <c r="CF228" s="486"/>
      <c r="CG228" s="486"/>
      <c r="CH228" s="486"/>
      <c r="CI228" s="486"/>
      <c r="CJ228" s="486"/>
      <c r="CK228" s="486"/>
      <c r="CL228" s="486"/>
      <c r="CM228" s="486"/>
      <c r="CN228" s="486"/>
      <c r="CO228" s="486"/>
      <c r="CP228" s="486"/>
      <c r="CQ228" s="486"/>
      <c r="CR228" s="486"/>
      <c r="CS228" s="486"/>
      <c r="CT228" s="486"/>
      <c r="CU228" s="486"/>
      <c r="CV228" s="486"/>
      <c r="CW228" s="486"/>
      <c r="CX228" s="486"/>
      <c r="CY228" s="486"/>
      <c r="CZ228" s="486"/>
      <c r="DA228" s="486"/>
      <c r="DB228" s="486"/>
      <c r="DC228" s="486"/>
      <c r="DD228" s="486"/>
      <c r="DE228" s="486"/>
      <c r="DF228" s="486"/>
      <c r="DG228" s="486"/>
      <c r="DH228" s="486"/>
      <c r="DI228" s="486"/>
      <c r="DJ228" s="486"/>
      <c r="DK228" s="486"/>
      <c r="DL228" s="486"/>
      <c r="DM228" s="486"/>
      <c r="DN228" s="486"/>
      <c r="DO228" s="486"/>
      <c r="DP228" s="486"/>
      <c r="DQ228" s="486"/>
      <c r="DR228" s="486"/>
      <c r="DS228" s="486"/>
      <c r="DT228" s="486"/>
      <c r="DU228" s="486"/>
      <c r="DV228" s="486"/>
      <c r="DW228" s="486"/>
      <c r="DX228" s="486"/>
      <c r="DY228" s="486"/>
      <c r="DZ228" s="486"/>
      <c r="EA228" s="486"/>
      <c r="EB228" s="486"/>
      <c r="EC228" s="486"/>
      <c r="ED228" s="486"/>
      <c r="EE228" s="486"/>
      <c r="EF228" s="486"/>
    </row>
    <row r="229" spans="3:136" s="300" customFormat="1" x14ac:dyDescent="0.25">
      <c r="C229" s="303"/>
      <c r="D229" s="304"/>
      <c r="E229" s="304"/>
      <c r="F229" s="304"/>
      <c r="G229" s="304"/>
      <c r="H229" s="304"/>
      <c r="I229" s="304"/>
      <c r="J229" s="486"/>
      <c r="K229" s="486"/>
      <c r="L229" s="486">
        <v>13800</v>
      </c>
      <c r="M229" s="486"/>
      <c r="N229" s="486"/>
      <c r="O229" s="486"/>
      <c r="P229" s="486"/>
      <c r="Q229" s="486"/>
      <c r="R229" s="486"/>
      <c r="S229" s="486"/>
      <c r="T229" s="486"/>
      <c r="U229" s="486"/>
      <c r="V229" s="486"/>
      <c r="W229" s="486"/>
      <c r="X229" s="486"/>
      <c r="Y229" s="486"/>
      <c r="Z229" s="486"/>
      <c r="AA229" s="486"/>
      <c r="AB229" s="486"/>
      <c r="AC229" s="486"/>
      <c r="AD229" s="486"/>
      <c r="AE229" s="486"/>
      <c r="AF229" s="486"/>
      <c r="AG229" s="486"/>
      <c r="AH229" s="486"/>
      <c r="AI229" s="486"/>
      <c r="AJ229" s="486"/>
      <c r="AK229" s="486"/>
      <c r="AL229" s="486"/>
      <c r="AM229" s="486"/>
      <c r="AN229" s="486"/>
      <c r="AO229" s="486"/>
      <c r="AP229" s="486"/>
      <c r="AQ229" s="486"/>
      <c r="AR229" s="486"/>
      <c r="AS229" s="486"/>
      <c r="AT229" s="486"/>
      <c r="AU229" s="486"/>
      <c r="AV229" s="486"/>
      <c r="AW229" s="486"/>
      <c r="AX229" s="486"/>
      <c r="AY229" s="486"/>
      <c r="AZ229" s="486"/>
      <c r="BA229" s="486"/>
      <c r="BB229" s="486"/>
      <c r="BC229" s="486"/>
      <c r="BD229" s="486"/>
      <c r="BE229" s="486"/>
      <c r="BF229" s="486"/>
      <c r="BG229" s="486"/>
      <c r="BH229" s="486"/>
      <c r="BI229" s="486"/>
      <c r="BJ229" s="486"/>
      <c r="BK229" s="486"/>
      <c r="BL229" s="486"/>
      <c r="BM229" s="486"/>
      <c r="BN229" s="486"/>
      <c r="BO229" s="486"/>
      <c r="BP229" s="486"/>
      <c r="BQ229" s="486"/>
      <c r="BR229" s="486"/>
      <c r="BS229" s="486"/>
      <c r="BT229" s="486"/>
      <c r="BU229" s="486"/>
      <c r="BV229" s="486"/>
      <c r="BW229" s="486"/>
      <c r="BX229" s="486"/>
      <c r="BY229" s="486"/>
      <c r="BZ229" s="486"/>
      <c r="CA229" s="486"/>
      <c r="CB229" s="486"/>
      <c r="CC229" s="486"/>
      <c r="CD229" s="486"/>
      <c r="CE229" s="486"/>
      <c r="CF229" s="486"/>
      <c r="CG229" s="486"/>
      <c r="CH229" s="486"/>
      <c r="CI229" s="486"/>
      <c r="CJ229" s="486"/>
      <c r="CK229" s="486"/>
      <c r="CL229" s="486"/>
      <c r="CM229" s="486"/>
      <c r="CN229" s="486"/>
      <c r="CO229" s="486"/>
      <c r="CP229" s="486"/>
      <c r="CQ229" s="486"/>
      <c r="CR229" s="486"/>
      <c r="CS229" s="486"/>
      <c r="CT229" s="486"/>
      <c r="CU229" s="486"/>
      <c r="CV229" s="486"/>
      <c r="CW229" s="486"/>
      <c r="CX229" s="486"/>
      <c r="CY229" s="486"/>
      <c r="CZ229" s="486"/>
      <c r="DA229" s="486"/>
      <c r="DB229" s="486"/>
      <c r="DC229" s="486"/>
      <c r="DD229" s="486"/>
      <c r="DE229" s="486"/>
      <c r="DF229" s="486"/>
      <c r="DG229" s="486"/>
      <c r="DH229" s="486"/>
      <c r="DI229" s="486"/>
      <c r="DJ229" s="486"/>
      <c r="DK229" s="486"/>
      <c r="DL229" s="486"/>
      <c r="DM229" s="486"/>
      <c r="DN229" s="486"/>
      <c r="DO229" s="486"/>
      <c r="DP229" s="486"/>
      <c r="DQ229" s="486"/>
      <c r="DR229" s="486"/>
      <c r="DS229" s="486"/>
      <c r="DT229" s="486"/>
      <c r="DU229" s="486"/>
      <c r="DV229" s="486"/>
      <c r="DW229" s="486"/>
      <c r="DX229" s="486"/>
      <c r="DY229" s="486"/>
      <c r="DZ229" s="486"/>
      <c r="EA229" s="486"/>
      <c r="EB229" s="486"/>
      <c r="EC229" s="486"/>
      <c r="ED229" s="486"/>
      <c r="EE229" s="486"/>
      <c r="EF229" s="486"/>
    </row>
    <row r="230" spans="3:136" s="300" customFormat="1" x14ac:dyDescent="0.25">
      <c r="C230" s="303"/>
      <c r="D230" s="304"/>
      <c r="E230" s="304"/>
      <c r="F230" s="304"/>
      <c r="G230" s="304"/>
      <c r="H230" s="304"/>
      <c r="I230" s="304"/>
      <c r="J230" s="486"/>
      <c r="K230" s="486"/>
      <c r="L230" s="486">
        <v>13900</v>
      </c>
      <c r="M230" s="486"/>
      <c r="N230" s="486"/>
      <c r="O230" s="486"/>
      <c r="P230" s="486"/>
      <c r="Q230" s="486"/>
      <c r="R230" s="486"/>
      <c r="S230" s="486"/>
      <c r="T230" s="486"/>
      <c r="U230" s="486"/>
      <c r="V230" s="486"/>
      <c r="W230" s="486"/>
      <c r="X230" s="486"/>
      <c r="Y230" s="486"/>
      <c r="Z230" s="486"/>
      <c r="AA230" s="486"/>
      <c r="AB230" s="486"/>
      <c r="AC230" s="486"/>
      <c r="AD230" s="486"/>
      <c r="AE230" s="486"/>
      <c r="AF230" s="486"/>
      <c r="AG230" s="486"/>
      <c r="AH230" s="486"/>
      <c r="AI230" s="486"/>
      <c r="AJ230" s="486"/>
      <c r="AK230" s="486"/>
      <c r="AL230" s="486"/>
      <c r="AM230" s="486"/>
      <c r="AN230" s="486"/>
      <c r="AO230" s="486"/>
      <c r="AP230" s="486"/>
      <c r="AQ230" s="486"/>
      <c r="AR230" s="486"/>
      <c r="AS230" s="486"/>
      <c r="AT230" s="486"/>
      <c r="AU230" s="486"/>
      <c r="AV230" s="486"/>
      <c r="AW230" s="486"/>
      <c r="AX230" s="486"/>
      <c r="AY230" s="486"/>
      <c r="AZ230" s="486"/>
      <c r="BA230" s="486"/>
      <c r="BB230" s="486"/>
      <c r="BC230" s="486"/>
      <c r="BD230" s="486"/>
      <c r="BE230" s="486"/>
      <c r="BF230" s="486"/>
      <c r="BG230" s="486"/>
      <c r="BH230" s="486"/>
      <c r="BI230" s="486"/>
      <c r="BJ230" s="486"/>
      <c r="BK230" s="486"/>
      <c r="BL230" s="486"/>
      <c r="BM230" s="486"/>
      <c r="BN230" s="486"/>
      <c r="BO230" s="486"/>
      <c r="BP230" s="486"/>
      <c r="BQ230" s="486"/>
      <c r="BR230" s="486"/>
      <c r="BS230" s="486"/>
      <c r="BT230" s="486"/>
      <c r="BU230" s="486"/>
      <c r="BV230" s="486"/>
      <c r="BW230" s="486"/>
      <c r="BX230" s="486"/>
      <c r="BY230" s="486"/>
      <c r="BZ230" s="486"/>
      <c r="CA230" s="486"/>
      <c r="CB230" s="486"/>
      <c r="CC230" s="486"/>
      <c r="CD230" s="486"/>
      <c r="CE230" s="486"/>
      <c r="CF230" s="486"/>
      <c r="CG230" s="486"/>
      <c r="CH230" s="486"/>
      <c r="CI230" s="486"/>
      <c r="CJ230" s="486"/>
      <c r="CK230" s="486"/>
      <c r="CL230" s="486"/>
      <c r="CM230" s="486"/>
      <c r="CN230" s="486"/>
      <c r="CO230" s="486"/>
      <c r="CP230" s="486"/>
      <c r="CQ230" s="486"/>
      <c r="CR230" s="486"/>
      <c r="CS230" s="486"/>
      <c r="CT230" s="486"/>
      <c r="CU230" s="486"/>
      <c r="CV230" s="486"/>
      <c r="CW230" s="486"/>
      <c r="CX230" s="486"/>
      <c r="CY230" s="486"/>
      <c r="CZ230" s="486"/>
      <c r="DA230" s="486"/>
      <c r="DB230" s="486"/>
      <c r="DC230" s="486"/>
      <c r="DD230" s="486"/>
      <c r="DE230" s="486"/>
      <c r="DF230" s="486"/>
      <c r="DG230" s="486"/>
      <c r="DH230" s="486"/>
      <c r="DI230" s="486"/>
      <c r="DJ230" s="486"/>
      <c r="DK230" s="486"/>
      <c r="DL230" s="486"/>
      <c r="DM230" s="486"/>
      <c r="DN230" s="486"/>
      <c r="DO230" s="486"/>
      <c r="DP230" s="486"/>
      <c r="DQ230" s="486"/>
      <c r="DR230" s="486"/>
      <c r="DS230" s="486"/>
      <c r="DT230" s="486"/>
      <c r="DU230" s="486"/>
      <c r="DV230" s="486"/>
      <c r="DW230" s="486"/>
      <c r="DX230" s="486"/>
      <c r="DY230" s="486"/>
      <c r="DZ230" s="486"/>
      <c r="EA230" s="486"/>
      <c r="EB230" s="486"/>
      <c r="EC230" s="486"/>
      <c r="ED230" s="486"/>
      <c r="EE230" s="486"/>
      <c r="EF230" s="486"/>
    </row>
    <row r="231" spans="3:136" s="300" customFormat="1" x14ac:dyDescent="0.25">
      <c r="C231" s="303"/>
      <c r="D231" s="304"/>
      <c r="E231" s="304"/>
      <c r="F231" s="304"/>
      <c r="G231" s="304"/>
      <c r="H231" s="304"/>
      <c r="I231" s="304"/>
      <c r="J231" s="486"/>
      <c r="K231" s="486"/>
      <c r="L231" s="486">
        <v>14000</v>
      </c>
      <c r="M231" s="486"/>
      <c r="N231" s="486"/>
      <c r="O231" s="486"/>
      <c r="P231" s="486"/>
      <c r="Q231" s="486"/>
      <c r="R231" s="486"/>
      <c r="S231" s="486"/>
      <c r="T231" s="486"/>
      <c r="U231" s="486"/>
      <c r="V231" s="486"/>
      <c r="W231" s="486"/>
      <c r="X231" s="486"/>
      <c r="Y231" s="486"/>
      <c r="Z231" s="486"/>
      <c r="AA231" s="486"/>
      <c r="AB231" s="486"/>
      <c r="AC231" s="486"/>
      <c r="AD231" s="486"/>
      <c r="AE231" s="486"/>
      <c r="AF231" s="486"/>
      <c r="AG231" s="486"/>
      <c r="AH231" s="486"/>
      <c r="AI231" s="486"/>
      <c r="AJ231" s="486"/>
      <c r="AK231" s="486"/>
      <c r="AL231" s="486"/>
      <c r="AM231" s="486"/>
      <c r="AN231" s="486"/>
      <c r="AO231" s="486"/>
      <c r="AP231" s="486"/>
      <c r="AQ231" s="486"/>
      <c r="AR231" s="486"/>
      <c r="AS231" s="486"/>
      <c r="AT231" s="486"/>
      <c r="AU231" s="486"/>
      <c r="AV231" s="486"/>
      <c r="AW231" s="486"/>
      <c r="AX231" s="486"/>
      <c r="AY231" s="486"/>
      <c r="AZ231" s="486"/>
      <c r="BA231" s="486"/>
      <c r="BB231" s="486"/>
      <c r="BC231" s="486"/>
      <c r="BD231" s="486"/>
      <c r="BE231" s="486"/>
      <c r="BF231" s="486"/>
      <c r="BG231" s="486"/>
      <c r="BH231" s="486"/>
      <c r="BI231" s="486"/>
      <c r="BJ231" s="486"/>
      <c r="BK231" s="486"/>
      <c r="BL231" s="486"/>
      <c r="BM231" s="486"/>
      <c r="BN231" s="486"/>
      <c r="BO231" s="486"/>
      <c r="BP231" s="486"/>
      <c r="BQ231" s="486"/>
      <c r="BR231" s="486"/>
      <c r="BS231" s="486"/>
      <c r="BT231" s="486"/>
      <c r="BU231" s="486"/>
      <c r="BV231" s="486"/>
      <c r="BW231" s="486"/>
      <c r="BX231" s="486"/>
      <c r="BY231" s="486"/>
      <c r="BZ231" s="486"/>
      <c r="CA231" s="486"/>
      <c r="CB231" s="486"/>
      <c r="CC231" s="486"/>
      <c r="CD231" s="486"/>
      <c r="CE231" s="486"/>
      <c r="CF231" s="486"/>
      <c r="CG231" s="486"/>
      <c r="CH231" s="486"/>
      <c r="CI231" s="486"/>
      <c r="CJ231" s="486"/>
      <c r="CK231" s="486"/>
      <c r="CL231" s="486"/>
      <c r="CM231" s="486"/>
      <c r="CN231" s="486"/>
      <c r="CO231" s="486"/>
      <c r="CP231" s="486"/>
      <c r="CQ231" s="486"/>
      <c r="CR231" s="486"/>
      <c r="CS231" s="486"/>
      <c r="CT231" s="486"/>
      <c r="CU231" s="486"/>
      <c r="CV231" s="486"/>
      <c r="CW231" s="486"/>
      <c r="CX231" s="486"/>
      <c r="CY231" s="486"/>
      <c r="CZ231" s="486"/>
      <c r="DA231" s="486"/>
      <c r="DB231" s="486"/>
      <c r="DC231" s="486"/>
      <c r="DD231" s="486"/>
      <c r="DE231" s="486"/>
      <c r="DF231" s="486"/>
      <c r="DG231" s="486"/>
      <c r="DH231" s="486"/>
      <c r="DI231" s="486"/>
      <c r="DJ231" s="486"/>
      <c r="DK231" s="486"/>
      <c r="DL231" s="486"/>
      <c r="DM231" s="486"/>
      <c r="DN231" s="486"/>
      <c r="DO231" s="486"/>
      <c r="DP231" s="486"/>
      <c r="DQ231" s="486"/>
      <c r="DR231" s="486"/>
      <c r="DS231" s="486"/>
      <c r="DT231" s="486"/>
      <c r="DU231" s="486"/>
      <c r="DV231" s="486"/>
      <c r="DW231" s="486"/>
      <c r="DX231" s="486"/>
      <c r="DY231" s="486"/>
      <c r="DZ231" s="486"/>
      <c r="EA231" s="486"/>
      <c r="EB231" s="486"/>
      <c r="EC231" s="486"/>
      <c r="ED231" s="486"/>
      <c r="EE231" s="486"/>
      <c r="EF231" s="486"/>
    </row>
    <row r="232" spans="3:136" s="300" customFormat="1" x14ac:dyDescent="0.25">
      <c r="C232" s="303"/>
      <c r="D232" s="304"/>
      <c r="E232" s="304"/>
      <c r="F232" s="304"/>
      <c r="G232" s="304"/>
      <c r="H232" s="304"/>
      <c r="I232" s="304"/>
      <c r="J232" s="486"/>
      <c r="K232" s="486"/>
      <c r="L232" s="486">
        <v>14100</v>
      </c>
      <c r="M232" s="486"/>
      <c r="N232" s="486"/>
      <c r="O232" s="486"/>
      <c r="P232" s="486"/>
      <c r="Q232" s="486"/>
      <c r="R232" s="486"/>
      <c r="S232" s="486"/>
      <c r="T232" s="486"/>
      <c r="U232" s="486"/>
      <c r="V232" s="486"/>
      <c r="W232" s="486"/>
      <c r="X232" s="486"/>
      <c r="Y232" s="486"/>
      <c r="Z232" s="486"/>
      <c r="AA232" s="486"/>
      <c r="AB232" s="486"/>
      <c r="AC232" s="486"/>
      <c r="AD232" s="486"/>
      <c r="AE232" s="486"/>
      <c r="AF232" s="486"/>
      <c r="AG232" s="486"/>
      <c r="AH232" s="486"/>
      <c r="AI232" s="486"/>
      <c r="AJ232" s="486"/>
      <c r="AK232" s="486"/>
      <c r="AL232" s="486"/>
      <c r="AM232" s="486"/>
      <c r="AN232" s="486"/>
      <c r="AO232" s="486"/>
      <c r="AP232" s="486"/>
      <c r="AQ232" s="486"/>
      <c r="AR232" s="486"/>
      <c r="AS232" s="486"/>
      <c r="AT232" s="486"/>
      <c r="AU232" s="486"/>
      <c r="AV232" s="486"/>
      <c r="AW232" s="486"/>
      <c r="AX232" s="486"/>
      <c r="AY232" s="486"/>
      <c r="AZ232" s="486"/>
      <c r="BA232" s="486"/>
      <c r="BB232" s="486"/>
      <c r="BC232" s="486"/>
      <c r="BD232" s="486"/>
      <c r="BE232" s="486"/>
      <c r="BF232" s="486"/>
      <c r="BG232" s="486"/>
      <c r="BH232" s="486"/>
      <c r="BI232" s="486"/>
      <c r="BJ232" s="486"/>
      <c r="BK232" s="486"/>
      <c r="BL232" s="486"/>
      <c r="BM232" s="486"/>
      <c r="BN232" s="486"/>
      <c r="BO232" s="486"/>
      <c r="BP232" s="486"/>
      <c r="BQ232" s="486"/>
      <c r="BR232" s="486"/>
      <c r="BS232" s="486"/>
      <c r="BT232" s="486"/>
      <c r="BU232" s="486"/>
      <c r="BV232" s="486"/>
      <c r="BW232" s="486"/>
      <c r="BX232" s="486"/>
      <c r="BY232" s="486"/>
      <c r="BZ232" s="486"/>
      <c r="CA232" s="486"/>
      <c r="CB232" s="486"/>
      <c r="CC232" s="486"/>
      <c r="CD232" s="486"/>
      <c r="CE232" s="486"/>
      <c r="CF232" s="486"/>
      <c r="CG232" s="486"/>
      <c r="CH232" s="486"/>
      <c r="CI232" s="486"/>
      <c r="CJ232" s="486"/>
      <c r="CK232" s="486"/>
      <c r="CL232" s="486"/>
      <c r="CM232" s="486"/>
      <c r="CN232" s="486"/>
      <c r="CO232" s="486"/>
      <c r="CP232" s="486"/>
      <c r="CQ232" s="486"/>
      <c r="CR232" s="486"/>
      <c r="CS232" s="486"/>
      <c r="CT232" s="486"/>
      <c r="CU232" s="486"/>
      <c r="CV232" s="486"/>
      <c r="CW232" s="486"/>
      <c r="CX232" s="486"/>
      <c r="CY232" s="486"/>
      <c r="CZ232" s="486"/>
      <c r="DA232" s="486"/>
      <c r="DB232" s="486"/>
      <c r="DC232" s="486"/>
      <c r="DD232" s="486"/>
      <c r="DE232" s="486"/>
      <c r="DF232" s="486"/>
      <c r="DG232" s="486"/>
      <c r="DH232" s="486"/>
      <c r="DI232" s="486"/>
      <c r="DJ232" s="486"/>
      <c r="DK232" s="486"/>
      <c r="DL232" s="486"/>
      <c r="DM232" s="486"/>
      <c r="DN232" s="486"/>
      <c r="DO232" s="486"/>
      <c r="DP232" s="486"/>
      <c r="DQ232" s="486"/>
      <c r="DR232" s="486"/>
      <c r="DS232" s="486"/>
      <c r="DT232" s="486"/>
      <c r="DU232" s="486"/>
      <c r="DV232" s="486"/>
      <c r="DW232" s="486"/>
      <c r="DX232" s="486"/>
      <c r="DY232" s="486"/>
      <c r="DZ232" s="486"/>
      <c r="EA232" s="486"/>
      <c r="EB232" s="486"/>
      <c r="EC232" s="486"/>
      <c r="ED232" s="486"/>
      <c r="EE232" s="486"/>
      <c r="EF232" s="486"/>
    </row>
    <row r="233" spans="3:136" s="300" customFormat="1" x14ac:dyDescent="0.25">
      <c r="C233" s="303"/>
      <c r="D233" s="304"/>
      <c r="E233" s="304"/>
      <c r="F233" s="304"/>
      <c r="G233" s="304"/>
      <c r="H233" s="304"/>
      <c r="I233" s="304"/>
      <c r="J233" s="486"/>
      <c r="K233" s="486"/>
      <c r="L233" s="486">
        <v>14200</v>
      </c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486"/>
      <c r="Z233" s="486"/>
      <c r="AA233" s="486"/>
      <c r="AB233" s="486"/>
      <c r="AC233" s="486"/>
      <c r="AD233" s="486"/>
      <c r="AE233" s="486"/>
      <c r="AF233" s="486"/>
      <c r="AG233" s="486"/>
      <c r="AH233" s="486"/>
      <c r="AI233" s="486"/>
      <c r="AJ233" s="486"/>
      <c r="AK233" s="486"/>
      <c r="AL233" s="486"/>
      <c r="AM233" s="486"/>
      <c r="AN233" s="486"/>
      <c r="AO233" s="486"/>
      <c r="AP233" s="486"/>
      <c r="AQ233" s="486"/>
      <c r="AR233" s="486"/>
      <c r="AS233" s="486"/>
      <c r="AT233" s="486"/>
      <c r="AU233" s="486"/>
      <c r="AV233" s="486"/>
      <c r="AW233" s="486"/>
      <c r="AX233" s="486"/>
      <c r="AY233" s="486"/>
      <c r="AZ233" s="486"/>
      <c r="BA233" s="486"/>
      <c r="BB233" s="486"/>
      <c r="BC233" s="486"/>
      <c r="BD233" s="486"/>
      <c r="BE233" s="486"/>
      <c r="BF233" s="486"/>
      <c r="BG233" s="486"/>
      <c r="BH233" s="486"/>
      <c r="BI233" s="486"/>
      <c r="BJ233" s="486"/>
      <c r="BK233" s="486"/>
      <c r="BL233" s="486"/>
      <c r="BM233" s="486"/>
      <c r="BN233" s="486"/>
      <c r="BO233" s="486"/>
      <c r="BP233" s="486"/>
      <c r="BQ233" s="486"/>
      <c r="BR233" s="486"/>
      <c r="BS233" s="486"/>
      <c r="BT233" s="486"/>
      <c r="BU233" s="486"/>
      <c r="BV233" s="486"/>
      <c r="BW233" s="486"/>
      <c r="BX233" s="486"/>
      <c r="BY233" s="486"/>
      <c r="BZ233" s="486"/>
      <c r="CA233" s="486"/>
      <c r="CB233" s="486"/>
      <c r="CC233" s="486"/>
      <c r="CD233" s="486"/>
      <c r="CE233" s="486"/>
      <c r="CF233" s="486"/>
      <c r="CG233" s="486"/>
      <c r="CH233" s="486"/>
      <c r="CI233" s="486"/>
      <c r="CJ233" s="486"/>
      <c r="CK233" s="486"/>
      <c r="CL233" s="486"/>
      <c r="CM233" s="486"/>
      <c r="CN233" s="486"/>
      <c r="CO233" s="486"/>
      <c r="CP233" s="486"/>
      <c r="CQ233" s="486"/>
      <c r="CR233" s="486"/>
      <c r="CS233" s="486"/>
      <c r="CT233" s="486"/>
      <c r="CU233" s="486"/>
      <c r="CV233" s="486"/>
      <c r="CW233" s="486"/>
      <c r="CX233" s="486"/>
      <c r="CY233" s="486"/>
      <c r="CZ233" s="486"/>
      <c r="DA233" s="486"/>
      <c r="DB233" s="486"/>
      <c r="DC233" s="486"/>
      <c r="DD233" s="486"/>
      <c r="DE233" s="486"/>
      <c r="DF233" s="486"/>
      <c r="DG233" s="486"/>
      <c r="DH233" s="486"/>
      <c r="DI233" s="486"/>
      <c r="DJ233" s="486"/>
      <c r="DK233" s="486"/>
      <c r="DL233" s="486"/>
      <c r="DM233" s="486"/>
      <c r="DN233" s="486"/>
      <c r="DO233" s="486"/>
      <c r="DP233" s="486"/>
      <c r="DQ233" s="486"/>
      <c r="DR233" s="486"/>
      <c r="DS233" s="486"/>
      <c r="DT233" s="486"/>
      <c r="DU233" s="486"/>
      <c r="DV233" s="486"/>
      <c r="DW233" s="486"/>
      <c r="DX233" s="486"/>
      <c r="DY233" s="486"/>
      <c r="DZ233" s="486"/>
      <c r="EA233" s="486"/>
      <c r="EB233" s="486"/>
      <c r="EC233" s="486"/>
      <c r="ED233" s="486"/>
      <c r="EE233" s="486"/>
      <c r="EF233" s="486"/>
    </row>
    <row r="234" spans="3:136" s="300" customFormat="1" x14ac:dyDescent="0.25">
      <c r="C234" s="303"/>
      <c r="D234" s="304"/>
      <c r="E234" s="304"/>
      <c r="F234" s="304"/>
      <c r="G234" s="304"/>
      <c r="H234" s="304"/>
      <c r="I234" s="304"/>
      <c r="J234" s="486"/>
      <c r="K234" s="486"/>
      <c r="L234" s="486">
        <v>14300</v>
      </c>
      <c r="M234" s="486"/>
      <c r="N234" s="486"/>
      <c r="O234" s="486"/>
      <c r="P234" s="486"/>
      <c r="Q234" s="486"/>
      <c r="R234" s="486"/>
      <c r="S234" s="486"/>
      <c r="T234" s="486"/>
      <c r="U234" s="486"/>
      <c r="V234" s="486"/>
      <c r="W234" s="486"/>
      <c r="X234" s="486"/>
      <c r="Y234" s="486"/>
      <c r="Z234" s="486"/>
      <c r="AA234" s="486"/>
      <c r="AB234" s="486"/>
      <c r="AC234" s="486"/>
      <c r="AD234" s="486"/>
      <c r="AE234" s="486"/>
      <c r="AF234" s="486"/>
      <c r="AG234" s="486"/>
      <c r="AH234" s="486"/>
      <c r="AI234" s="486"/>
      <c r="AJ234" s="486"/>
      <c r="AK234" s="486"/>
      <c r="AL234" s="486"/>
      <c r="AM234" s="486"/>
      <c r="AN234" s="486"/>
      <c r="AO234" s="486"/>
      <c r="AP234" s="486"/>
      <c r="AQ234" s="486"/>
      <c r="AR234" s="486"/>
      <c r="AS234" s="486"/>
      <c r="AT234" s="486"/>
      <c r="AU234" s="486"/>
      <c r="AV234" s="486"/>
      <c r="AW234" s="486"/>
      <c r="AX234" s="486"/>
      <c r="AY234" s="486"/>
      <c r="AZ234" s="486"/>
      <c r="BA234" s="486"/>
      <c r="BB234" s="486"/>
      <c r="BC234" s="486"/>
      <c r="BD234" s="486"/>
      <c r="BE234" s="486"/>
      <c r="BF234" s="486"/>
      <c r="BG234" s="486"/>
      <c r="BH234" s="486"/>
      <c r="BI234" s="486"/>
      <c r="BJ234" s="486"/>
      <c r="BK234" s="486"/>
      <c r="BL234" s="486"/>
      <c r="BM234" s="486"/>
      <c r="BN234" s="486"/>
      <c r="BO234" s="486"/>
      <c r="BP234" s="486"/>
      <c r="BQ234" s="486"/>
      <c r="BR234" s="486"/>
      <c r="BS234" s="486"/>
      <c r="BT234" s="486"/>
      <c r="BU234" s="486"/>
      <c r="BV234" s="486"/>
      <c r="BW234" s="486"/>
      <c r="BX234" s="486"/>
      <c r="BY234" s="486"/>
      <c r="BZ234" s="486"/>
      <c r="CA234" s="486"/>
      <c r="CB234" s="486"/>
      <c r="CC234" s="486"/>
      <c r="CD234" s="486"/>
      <c r="CE234" s="486"/>
      <c r="CF234" s="486"/>
      <c r="CG234" s="486"/>
      <c r="CH234" s="486"/>
      <c r="CI234" s="486"/>
      <c r="CJ234" s="486"/>
      <c r="CK234" s="486"/>
      <c r="CL234" s="486"/>
      <c r="CM234" s="486"/>
      <c r="CN234" s="486"/>
      <c r="CO234" s="486"/>
      <c r="CP234" s="486"/>
      <c r="CQ234" s="486"/>
      <c r="CR234" s="486"/>
      <c r="CS234" s="486"/>
      <c r="CT234" s="486"/>
      <c r="CU234" s="486"/>
      <c r="CV234" s="486"/>
      <c r="CW234" s="486"/>
      <c r="CX234" s="486"/>
      <c r="CY234" s="486"/>
      <c r="CZ234" s="486"/>
      <c r="DA234" s="486"/>
      <c r="DB234" s="486"/>
      <c r="DC234" s="486"/>
      <c r="DD234" s="486"/>
      <c r="DE234" s="486"/>
      <c r="DF234" s="486"/>
      <c r="DG234" s="486"/>
      <c r="DH234" s="486"/>
      <c r="DI234" s="486"/>
      <c r="DJ234" s="486"/>
      <c r="DK234" s="486"/>
      <c r="DL234" s="486"/>
      <c r="DM234" s="486"/>
      <c r="DN234" s="486"/>
      <c r="DO234" s="486"/>
      <c r="DP234" s="486"/>
      <c r="DQ234" s="486"/>
      <c r="DR234" s="486"/>
      <c r="DS234" s="486"/>
      <c r="DT234" s="486"/>
      <c r="DU234" s="486"/>
      <c r="DV234" s="486"/>
      <c r="DW234" s="486"/>
      <c r="DX234" s="486"/>
      <c r="DY234" s="486"/>
      <c r="DZ234" s="486"/>
      <c r="EA234" s="486"/>
      <c r="EB234" s="486"/>
      <c r="EC234" s="486"/>
      <c r="ED234" s="486"/>
      <c r="EE234" s="486"/>
      <c r="EF234" s="486"/>
    </row>
    <row r="235" spans="3:136" s="300" customFormat="1" x14ac:dyDescent="0.25">
      <c r="C235" s="303"/>
      <c r="D235" s="304"/>
      <c r="E235" s="304"/>
      <c r="F235" s="304"/>
      <c r="G235" s="304"/>
      <c r="H235" s="304"/>
      <c r="I235" s="304"/>
      <c r="J235" s="486"/>
      <c r="K235" s="486"/>
      <c r="L235" s="486">
        <v>14400</v>
      </c>
      <c r="M235" s="486"/>
      <c r="N235" s="486"/>
      <c r="O235" s="486"/>
      <c r="P235" s="486"/>
      <c r="Q235" s="486"/>
      <c r="R235" s="486"/>
      <c r="S235" s="486"/>
      <c r="T235" s="486"/>
      <c r="U235" s="486"/>
      <c r="V235" s="486"/>
      <c r="W235" s="486"/>
      <c r="X235" s="486"/>
      <c r="Y235" s="486"/>
      <c r="Z235" s="486"/>
      <c r="AA235" s="486"/>
      <c r="AB235" s="486"/>
      <c r="AC235" s="486"/>
      <c r="AD235" s="486"/>
      <c r="AE235" s="486"/>
      <c r="AF235" s="486"/>
      <c r="AG235" s="486"/>
      <c r="AH235" s="486"/>
      <c r="AI235" s="486"/>
      <c r="AJ235" s="486"/>
      <c r="AK235" s="486"/>
      <c r="AL235" s="486"/>
      <c r="AM235" s="486"/>
      <c r="AN235" s="486"/>
      <c r="AO235" s="486"/>
      <c r="AP235" s="486"/>
      <c r="AQ235" s="486"/>
      <c r="AR235" s="486"/>
      <c r="AS235" s="486"/>
      <c r="AT235" s="486"/>
      <c r="AU235" s="486"/>
      <c r="AV235" s="486"/>
      <c r="AW235" s="486"/>
      <c r="AX235" s="486"/>
      <c r="AY235" s="486"/>
      <c r="AZ235" s="486"/>
      <c r="BA235" s="486"/>
      <c r="BB235" s="486"/>
      <c r="BC235" s="486"/>
      <c r="BD235" s="486"/>
      <c r="BE235" s="486"/>
      <c r="BF235" s="486"/>
      <c r="BG235" s="486"/>
      <c r="BH235" s="486"/>
      <c r="BI235" s="486"/>
      <c r="BJ235" s="486"/>
      <c r="BK235" s="486"/>
      <c r="BL235" s="486"/>
      <c r="BM235" s="486"/>
      <c r="BN235" s="486"/>
      <c r="BO235" s="486"/>
      <c r="BP235" s="486"/>
      <c r="BQ235" s="486"/>
      <c r="BR235" s="486"/>
      <c r="BS235" s="486"/>
      <c r="BT235" s="486"/>
      <c r="BU235" s="486"/>
      <c r="BV235" s="486"/>
      <c r="BW235" s="486"/>
      <c r="BX235" s="486"/>
      <c r="BY235" s="486"/>
      <c r="BZ235" s="486"/>
      <c r="CA235" s="486"/>
      <c r="CB235" s="486"/>
      <c r="CC235" s="486"/>
      <c r="CD235" s="486"/>
      <c r="CE235" s="486"/>
      <c r="CF235" s="486"/>
      <c r="CG235" s="486"/>
      <c r="CH235" s="486"/>
      <c r="CI235" s="486"/>
      <c r="CJ235" s="486"/>
      <c r="CK235" s="486"/>
      <c r="CL235" s="486"/>
      <c r="CM235" s="486"/>
      <c r="CN235" s="486"/>
      <c r="CO235" s="486"/>
      <c r="CP235" s="486"/>
      <c r="CQ235" s="486"/>
      <c r="CR235" s="486"/>
      <c r="CS235" s="486"/>
      <c r="CT235" s="486"/>
      <c r="CU235" s="486"/>
      <c r="CV235" s="486"/>
      <c r="CW235" s="486"/>
      <c r="CX235" s="486"/>
      <c r="CY235" s="486"/>
      <c r="CZ235" s="486"/>
      <c r="DA235" s="486"/>
      <c r="DB235" s="486"/>
      <c r="DC235" s="486"/>
      <c r="DD235" s="486"/>
      <c r="DE235" s="486"/>
      <c r="DF235" s="486"/>
      <c r="DG235" s="486"/>
      <c r="DH235" s="486"/>
      <c r="DI235" s="486"/>
      <c r="DJ235" s="486"/>
      <c r="DK235" s="486"/>
      <c r="DL235" s="486"/>
      <c r="DM235" s="486"/>
      <c r="DN235" s="486"/>
      <c r="DO235" s="486"/>
      <c r="DP235" s="486"/>
      <c r="DQ235" s="486"/>
      <c r="DR235" s="486"/>
      <c r="DS235" s="486"/>
      <c r="DT235" s="486"/>
      <c r="DU235" s="486"/>
      <c r="DV235" s="486"/>
      <c r="DW235" s="486"/>
      <c r="DX235" s="486"/>
      <c r="DY235" s="486"/>
      <c r="DZ235" s="486"/>
      <c r="EA235" s="486"/>
      <c r="EB235" s="486"/>
      <c r="EC235" s="486"/>
      <c r="ED235" s="486"/>
      <c r="EE235" s="486"/>
      <c r="EF235" s="486"/>
    </row>
    <row r="236" spans="3:136" s="300" customFormat="1" x14ac:dyDescent="0.25">
      <c r="C236" s="303"/>
      <c r="D236" s="304"/>
      <c r="E236" s="304"/>
      <c r="F236" s="304"/>
      <c r="G236" s="304"/>
      <c r="H236" s="304"/>
      <c r="I236" s="304"/>
      <c r="J236" s="486"/>
      <c r="K236" s="486"/>
      <c r="L236" s="486">
        <v>14500</v>
      </c>
      <c r="M236" s="486"/>
      <c r="N236" s="486"/>
      <c r="O236" s="486"/>
      <c r="P236" s="486"/>
      <c r="Q236" s="486"/>
      <c r="R236" s="486"/>
      <c r="S236" s="486"/>
      <c r="T236" s="486"/>
      <c r="U236" s="486"/>
      <c r="V236" s="486"/>
      <c r="W236" s="486"/>
      <c r="X236" s="486"/>
      <c r="Y236" s="486"/>
      <c r="Z236" s="486"/>
      <c r="AA236" s="486"/>
      <c r="AB236" s="486"/>
      <c r="AC236" s="486"/>
      <c r="AD236" s="486"/>
      <c r="AE236" s="486"/>
      <c r="AF236" s="486"/>
      <c r="AG236" s="486"/>
      <c r="AH236" s="486"/>
      <c r="AI236" s="486"/>
      <c r="AJ236" s="486"/>
      <c r="AK236" s="486"/>
      <c r="AL236" s="486"/>
      <c r="AM236" s="486"/>
      <c r="AN236" s="486"/>
      <c r="AO236" s="486"/>
      <c r="AP236" s="486"/>
      <c r="AQ236" s="486"/>
      <c r="AR236" s="486"/>
      <c r="AS236" s="486"/>
      <c r="AT236" s="486"/>
      <c r="AU236" s="486"/>
      <c r="AV236" s="486"/>
      <c r="AW236" s="486"/>
      <c r="AX236" s="486"/>
      <c r="AY236" s="486"/>
      <c r="AZ236" s="486"/>
      <c r="BA236" s="486"/>
      <c r="BB236" s="486"/>
      <c r="BC236" s="486"/>
      <c r="BD236" s="486"/>
      <c r="BE236" s="486"/>
      <c r="BF236" s="486"/>
      <c r="BG236" s="486"/>
      <c r="BH236" s="486"/>
      <c r="BI236" s="486"/>
      <c r="BJ236" s="486"/>
      <c r="BK236" s="486"/>
      <c r="BL236" s="486"/>
      <c r="BM236" s="486"/>
      <c r="BN236" s="486"/>
      <c r="BO236" s="486"/>
      <c r="BP236" s="486"/>
      <c r="BQ236" s="486"/>
      <c r="BR236" s="486"/>
      <c r="BS236" s="486"/>
      <c r="BT236" s="486"/>
      <c r="BU236" s="486"/>
      <c r="BV236" s="486"/>
      <c r="BW236" s="486"/>
      <c r="BX236" s="486"/>
      <c r="BY236" s="486"/>
      <c r="BZ236" s="486"/>
      <c r="CA236" s="486"/>
      <c r="CB236" s="486"/>
      <c r="CC236" s="486"/>
      <c r="CD236" s="486"/>
      <c r="CE236" s="486"/>
      <c r="CF236" s="486"/>
      <c r="CG236" s="486"/>
      <c r="CH236" s="486"/>
      <c r="CI236" s="486"/>
      <c r="CJ236" s="486"/>
      <c r="CK236" s="486"/>
      <c r="CL236" s="486"/>
      <c r="CM236" s="486"/>
      <c r="CN236" s="486"/>
      <c r="CO236" s="486"/>
      <c r="CP236" s="486"/>
      <c r="CQ236" s="486"/>
      <c r="CR236" s="486"/>
      <c r="CS236" s="486"/>
      <c r="CT236" s="486"/>
      <c r="CU236" s="486"/>
      <c r="CV236" s="486"/>
      <c r="CW236" s="486"/>
      <c r="CX236" s="486"/>
      <c r="CY236" s="486"/>
      <c r="CZ236" s="486"/>
      <c r="DA236" s="486"/>
      <c r="DB236" s="486"/>
      <c r="DC236" s="486"/>
      <c r="DD236" s="486"/>
      <c r="DE236" s="486"/>
      <c r="DF236" s="486"/>
      <c r="DG236" s="486"/>
      <c r="DH236" s="486"/>
      <c r="DI236" s="486"/>
      <c r="DJ236" s="486"/>
      <c r="DK236" s="486"/>
      <c r="DL236" s="486"/>
      <c r="DM236" s="486"/>
      <c r="DN236" s="486"/>
      <c r="DO236" s="486"/>
      <c r="DP236" s="486"/>
      <c r="DQ236" s="486"/>
      <c r="DR236" s="486"/>
      <c r="DS236" s="486"/>
      <c r="DT236" s="486"/>
      <c r="DU236" s="486"/>
      <c r="DV236" s="486"/>
      <c r="DW236" s="486"/>
      <c r="DX236" s="486"/>
      <c r="DY236" s="486"/>
      <c r="DZ236" s="486"/>
      <c r="EA236" s="486"/>
      <c r="EB236" s="486"/>
      <c r="EC236" s="486"/>
      <c r="ED236" s="486"/>
      <c r="EE236" s="486"/>
      <c r="EF236" s="486"/>
    </row>
    <row r="237" spans="3:136" s="300" customFormat="1" x14ac:dyDescent="0.25">
      <c r="C237" s="303"/>
      <c r="D237" s="304"/>
      <c r="E237" s="304"/>
      <c r="F237" s="304"/>
      <c r="G237" s="304"/>
      <c r="H237" s="304"/>
      <c r="I237" s="304"/>
      <c r="J237" s="486"/>
      <c r="K237" s="486"/>
      <c r="L237" s="486">
        <v>14600</v>
      </c>
      <c r="M237" s="486"/>
      <c r="N237" s="486"/>
      <c r="O237" s="486"/>
      <c r="P237" s="486"/>
      <c r="Q237" s="486"/>
      <c r="R237" s="486"/>
      <c r="S237" s="486"/>
      <c r="T237" s="486"/>
      <c r="U237" s="486"/>
      <c r="V237" s="486"/>
      <c r="W237" s="486"/>
      <c r="X237" s="486"/>
      <c r="Y237" s="486"/>
      <c r="Z237" s="486"/>
      <c r="AA237" s="486"/>
      <c r="AB237" s="486"/>
      <c r="AC237" s="486"/>
      <c r="AD237" s="486"/>
      <c r="AE237" s="486"/>
      <c r="AF237" s="486"/>
      <c r="AG237" s="486"/>
      <c r="AH237" s="486"/>
      <c r="AI237" s="486"/>
      <c r="AJ237" s="486"/>
      <c r="AK237" s="486"/>
      <c r="AL237" s="486"/>
      <c r="AM237" s="486"/>
      <c r="AN237" s="486"/>
      <c r="AO237" s="486"/>
      <c r="AP237" s="486"/>
      <c r="AQ237" s="486"/>
      <c r="AR237" s="486"/>
      <c r="AS237" s="486"/>
      <c r="AT237" s="486"/>
      <c r="AU237" s="486"/>
      <c r="AV237" s="486"/>
      <c r="AW237" s="486"/>
      <c r="AX237" s="486"/>
      <c r="AY237" s="486"/>
      <c r="AZ237" s="486"/>
      <c r="BA237" s="486"/>
      <c r="BB237" s="486"/>
      <c r="BC237" s="486"/>
      <c r="BD237" s="486"/>
      <c r="BE237" s="486"/>
      <c r="BF237" s="486"/>
      <c r="BG237" s="486"/>
      <c r="BH237" s="486"/>
      <c r="BI237" s="486"/>
      <c r="BJ237" s="486"/>
      <c r="BK237" s="486"/>
      <c r="BL237" s="486"/>
      <c r="BM237" s="486"/>
      <c r="BN237" s="486"/>
      <c r="BO237" s="486"/>
      <c r="BP237" s="486"/>
      <c r="BQ237" s="486"/>
      <c r="BR237" s="486"/>
      <c r="BS237" s="486"/>
      <c r="BT237" s="486"/>
      <c r="BU237" s="486"/>
      <c r="BV237" s="486"/>
      <c r="BW237" s="486"/>
      <c r="BX237" s="486"/>
      <c r="BY237" s="486"/>
      <c r="BZ237" s="486"/>
      <c r="CA237" s="486"/>
      <c r="CB237" s="486"/>
      <c r="CC237" s="486"/>
      <c r="CD237" s="486"/>
      <c r="CE237" s="486"/>
      <c r="CF237" s="486"/>
      <c r="CG237" s="486"/>
      <c r="CH237" s="486"/>
      <c r="CI237" s="486"/>
      <c r="CJ237" s="486"/>
      <c r="CK237" s="486"/>
      <c r="CL237" s="486"/>
      <c r="CM237" s="486"/>
      <c r="CN237" s="486"/>
      <c r="CO237" s="486"/>
      <c r="CP237" s="486"/>
      <c r="CQ237" s="486"/>
      <c r="CR237" s="486"/>
      <c r="CS237" s="486"/>
      <c r="CT237" s="486"/>
      <c r="CU237" s="486"/>
      <c r="CV237" s="486"/>
      <c r="CW237" s="486"/>
      <c r="CX237" s="486"/>
      <c r="CY237" s="486"/>
      <c r="CZ237" s="486"/>
      <c r="DA237" s="486"/>
      <c r="DB237" s="486"/>
      <c r="DC237" s="486"/>
      <c r="DD237" s="486"/>
      <c r="DE237" s="486"/>
      <c r="DF237" s="486"/>
      <c r="DG237" s="486"/>
      <c r="DH237" s="486"/>
      <c r="DI237" s="486"/>
      <c r="DJ237" s="486"/>
      <c r="DK237" s="486"/>
      <c r="DL237" s="486"/>
      <c r="DM237" s="486"/>
      <c r="DN237" s="486"/>
      <c r="DO237" s="486"/>
      <c r="DP237" s="486"/>
      <c r="DQ237" s="486"/>
      <c r="DR237" s="486"/>
      <c r="DS237" s="486"/>
      <c r="DT237" s="486"/>
      <c r="DU237" s="486"/>
      <c r="DV237" s="486"/>
      <c r="DW237" s="486"/>
      <c r="DX237" s="486"/>
      <c r="DY237" s="486"/>
      <c r="DZ237" s="486"/>
      <c r="EA237" s="486"/>
      <c r="EB237" s="486"/>
      <c r="EC237" s="486"/>
      <c r="ED237" s="486"/>
      <c r="EE237" s="486"/>
      <c r="EF237" s="486"/>
    </row>
    <row r="238" spans="3:136" s="300" customFormat="1" x14ac:dyDescent="0.25">
      <c r="C238" s="303"/>
      <c r="D238" s="304"/>
      <c r="E238" s="304"/>
      <c r="F238" s="304"/>
      <c r="G238" s="304"/>
      <c r="H238" s="304"/>
      <c r="I238" s="304"/>
      <c r="J238" s="486"/>
      <c r="K238" s="486"/>
      <c r="L238" s="486">
        <v>14700</v>
      </c>
      <c r="M238" s="486"/>
      <c r="N238" s="486"/>
      <c r="O238" s="486"/>
      <c r="P238" s="486"/>
      <c r="Q238" s="486"/>
      <c r="R238" s="486"/>
      <c r="S238" s="486"/>
      <c r="T238" s="486"/>
      <c r="U238" s="486"/>
      <c r="V238" s="486"/>
      <c r="W238" s="486"/>
      <c r="X238" s="486"/>
      <c r="Y238" s="486"/>
      <c r="Z238" s="486"/>
      <c r="AA238" s="486"/>
      <c r="AB238" s="486"/>
      <c r="AC238" s="486"/>
      <c r="AD238" s="486"/>
      <c r="AE238" s="486"/>
      <c r="AF238" s="486"/>
      <c r="AG238" s="486"/>
      <c r="AH238" s="486"/>
      <c r="AI238" s="486"/>
      <c r="AJ238" s="486"/>
      <c r="AK238" s="486"/>
      <c r="AL238" s="486"/>
      <c r="AM238" s="486"/>
      <c r="AN238" s="486"/>
      <c r="AO238" s="486"/>
      <c r="AP238" s="486"/>
      <c r="AQ238" s="486"/>
      <c r="AR238" s="486"/>
      <c r="AS238" s="486"/>
      <c r="AT238" s="486"/>
      <c r="AU238" s="486"/>
      <c r="AV238" s="486"/>
      <c r="AW238" s="486"/>
      <c r="AX238" s="486"/>
      <c r="AY238" s="486"/>
      <c r="AZ238" s="486"/>
      <c r="BA238" s="486"/>
      <c r="BB238" s="486"/>
      <c r="BC238" s="486"/>
      <c r="BD238" s="486"/>
      <c r="BE238" s="486"/>
      <c r="BF238" s="486"/>
      <c r="BG238" s="486"/>
      <c r="BH238" s="486"/>
      <c r="BI238" s="486"/>
      <c r="BJ238" s="486"/>
      <c r="BK238" s="486"/>
      <c r="BL238" s="486"/>
      <c r="BM238" s="486"/>
      <c r="BN238" s="486"/>
      <c r="BO238" s="486"/>
      <c r="BP238" s="486"/>
      <c r="BQ238" s="486"/>
      <c r="BR238" s="486"/>
      <c r="BS238" s="486"/>
      <c r="BT238" s="486"/>
      <c r="BU238" s="486"/>
      <c r="BV238" s="486"/>
      <c r="BW238" s="486"/>
      <c r="BX238" s="486"/>
      <c r="BY238" s="486"/>
      <c r="BZ238" s="486"/>
      <c r="CA238" s="486"/>
      <c r="CB238" s="486"/>
      <c r="CC238" s="486"/>
      <c r="CD238" s="486"/>
      <c r="CE238" s="486"/>
      <c r="CF238" s="486"/>
      <c r="CG238" s="486"/>
      <c r="CH238" s="486"/>
      <c r="CI238" s="486"/>
      <c r="CJ238" s="486"/>
      <c r="CK238" s="486"/>
      <c r="CL238" s="486"/>
      <c r="CM238" s="486"/>
      <c r="CN238" s="486"/>
      <c r="CO238" s="486"/>
      <c r="CP238" s="486"/>
      <c r="CQ238" s="486"/>
      <c r="CR238" s="486"/>
      <c r="CS238" s="486"/>
      <c r="CT238" s="486"/>
      <c r="CU238" s="486"/>
      <c r="CV238" s="486"/>
      <c r="CW238" s="486"/>
      <c r="CX238" s="486"/>
      <c r="CY238" s="486"/>
      <c r="CZ238" s="486"/>
      <c r="DA238" s="486"/>
      <c r="DB238" s="486"/>
      <c r="DC238" s="486"/>
      <c r="DD238" s="486"/>
      <c r="DE238" s="486"/>
      <c r="DF238" s="486"/>
      <c r="DG238" s="486"/>
      <c r="DH238" s="486"/>
      <c r="DI238" s="486"/>
      <c r="DJ238" s="486"/>
      <c r="DK238" s="486"/>
      <c r="DL238" s="486"/>
      <c r="DM238" s="486"/>
      <c r="DN238" s="486"/>
      <c r="DO238" s="486"/>
      <c r="DP238" s="486"/>
      <c r="DQ238" s="486"/>
      <c r="DR238" s="486"/>
      <c r="DS238" s="486"/>
      <c r="DT238" s="486"/>
      <c r="DU238" s="486"/>
      <c r="DV238" s="486"/>
      <c r="DW238" s="486"/>
      <c r="DX238" s="486"/>
      <c r="DY238" s="486"/>
      <c r="DZ238" s="486"/>
      <c r="EA238" s="486"/>
      <c r="EB238" s="486"/>
      <c r="EC238" s="486"/>
      <c r="ED238" s="486"/>
      <c r="EE238" s="486"/>
      <c r="EF238" s="486"/>
    </row>
    <row r="239" spans="3:136" s="300" customFormat="1" x14ac:dyDescent="0.25">
      <c r="C239" s="303"/>
      <c r="D239" s="304"/>
      <c r="E239" s="304"/>
      <c r="F239" s="304"/>
      <c r="G239" s="304"/>
      <c r="H239" s="304"/>
      <c r="I239" s="304"/>
      <c r="J239" s="486"/>
      <c r="K239" s="486"/>
      <c r="L239" s="486">
        <v>14800</v>
      </c>
      <c r="M239" s="486"/>
      <c r="N239" s="486"/>
      <c r="O239" s="486"/>
      <c r="P239" s="486"/>
      <c r="Q239" s="486"/>
      <c r="R239" s="486"/>
      <c r="S239" s="486"/>
      <c r="T239" s="486"/>
      <c r="U239" s="486"/>
      <c r="V239" s="486"/>
      <c r="W239" s="486"/>
      <c r="X239" s="486"/>
      <c r="Y239" s="486"/>
      <c r="Z239" s="486"/>
      <c r="AA239" s="486"/>
      <c r="AB239" s="486"/>
      <c r="AC239" s="486"/>
      <c r="AD239" s="486"/>
      <c r="AE239" s="486"/>
      <c r="AF239" s="486"/>
      <c r="AG239" s="486"/>
      <c r="AH239" s="486"/>
      <c r="AI239" s="486"/>
      <c r="AJ239" s="486"/>
      <c r="AK239" s="486"/>
      <c r="AL239" s="486"/>
      <c r="AM239" s="486"/>
      <c r="AN239" s="486"/>
      <c r="AO239" s="486"/>
      <c r="AP239" s="486"/>
      <c r="AQ239" s="486"/>
      <c r="AR239" s="486"/>
      <c r="AS239" s="486"/>
      <c r="AT239" s="486"/>
      <c r="AU239" s="486"/>
      <c r="AV239" s="486"/>
      <c r="AW239" s="486"/>
      <c r="AX239" s="486"/>
      <c r="AY239" s="486"/>
      <c r="AZ239" s="486"/>
      <c r="BA239" s="486"/>
      <c r="BB239" s="486"/>
      <c r="BC239" s="486"/>
      <c r="BD239" s="486"/>
      <c r="BE239" s="486"/>
      <c r="BF239" s="486"/>
      <c r="BG239" s="486"/>
      <c r="BH239" s="486"/>
      <c r="BI239" s="486"/>
      <c r="BJ239" s="486"/>
      <c r="BK239" s="486"/>
      <c r="BL239" s="486"/>
      <c r="BM239" s="486"/>
      <c r="BN239" s="486"/>
      <c r="BO239" s="486"/>
      <c r="BP239" s="486"/>
      <c r="BQ239" s="486"/>
      <c r="BR239" s="486"/>
      <c r="BS239" s="486"/>
      <c r="BT239" s="486"/>
      <c r="BU239" s="486"/>
      <c r="BV239" s="486"/>
      <c r="BW239" s="486"/>
      <c r="BX239" s="486"/>
      <c r="BY239" s="486"/>
      <c r="BZ239" s="486"/>
      <c r="CA239" s="486"/>
      <c r="CB239" s="486"/>
      <c r="CC239" s="486"/>
      <c r="CD239" s="486"/>
      <c r="CE239" s="486"/>
      <c r="CF239" s="486"/>
      <c r="CG239" s="486"/>
      <c r="CH239" s="486"/>
      <c r="CI239" s="486"/>
      <c r="CJ239" s="486"/>
      <c r="CK239" s="486"/>
      <c r="CL239" s="486"/>
      <c r="CM239" s="486"/>
      <c r="CN239" s="486"/>
      <c r="CO239" s="486"/>
      <c r="CP239" s="486"/>
      <c r="CQ239" s="486"/>
      <c r="CR239" s="486"/>
      <c r="CS239" s="486"/>
      <c r="CT239" s="486"/>
      <c r="CU239" s="486"/>
      <c r="CV239" s="486"/>
      <c r="CW239" s="486"/>
      <c r="CX239" s="486"/>
      <c r="CY239" s="486"/>
      <c r="CZ239" s="486"/>
      <c r="DA239" s="486"/>
      <c r="DB239" s="486"/>
      <c r="DC239" s="486"/>
      <c r="DD239" s="486"/>
      <c r="DE239" s="486"/>
      <c r="DF239" s="486"/>
      <c r="DG239" s="486"/>
      <c r="DH239" s="486"/>
      <c r="DI239" s="486"/>
      <c r="DJ239" s="486"/>
      <c r="DK239" s="486"/>
      <c r="DL239" s="486"/>
      <c r="DM239" s="486"/>
      <c r="DN239" s="486"/>
      <c r="DO239" s="486"/>
      <c r="DP239" s="486"/>
      <c r="DQ239" s="486"/>
      <c r="DR239" s="486"/>
      <c r="DS239" s="486"/>
      <c r="DT239" s="486"/>
      <c r="DU239" s="486"/>
      <c r="DV239" s="486"/>
      <c r="DW239" s="486"/>
      <c r="DX239" s="486"/>
      <c r="DY239" s="486"/>
      <c r="DZ239" s="486"/>
      <c r="EA239" s="486"/>
      <c r="EB239" s="486"/>
      <c r="EC239" s="486"/>
      <c r="ED239" s="486"/>
      <c r="EE239" s="486"/>
      <c r="EF239" s="486"/>
    </row>
    <row r="240" spans="3:136" s="300" customFormat="1" x14ac:dyDescent="0.25">
      <c r="C240" s="303"/>
      <c r="D240" s="304"/>
      <c r="E240" s="304"/>
      <c r="F240" s="304"/>
      <c r="G240" s="304"/>
      <c r="H240" s="304"/>
      <c r="I240" s="304"/>
      <c r="J240" s="486"/>
      <c r="K240" s="486"/>
      <c r="L240" s="486">
        <v>14900</v>
      </c>
      <c r="M240" s="486"/>
      <c r="N240" s="486"/>
      <c r="O240" s="486"/>
      <c r="P240" s="486"/>
      <c r="Q240" s="486"/>
      <c r="R240" s="486"/>
      <c r="S240" s="486"/>
      <c r="T240" s="486"/>
      <c r="U240" s="486"/>
      <c r="V240" s="486"/>
      <c r="W240" s="486"/>
      <c r="X240" s="486"/>
      <c r="Y240" s="486"/>
      <c r="Z240" s="486"/>
      <c r="AA240" s="486"/>
      <c r="AB240" s="486"/>
      <c r="AC240" s="486"/>
      <c r="AD240" s="486"/>
      <c r="AE240" s="486"/>
      <c r="AF240" s="486"/>
      <c r="AG240" s="486"/>
      <c r="AH240" s="486"/>
      <c r="AI240" s="486"/>
      <c r="AJ240" s="486"/>
      <c r="AK240" s="486"/>
      <c r="AL240" s="486"/>
      <c r="AM240" s="486"/>
      <c r="AN240" s="486"/>
      <c r="AO240" s="486"/>
      <c r="AP240" s="486"/>
      <c r="AQ240" s="486"/>
      <c r="AR240" s="486"/>
      <c r="AS240" s="486"/>
      <c r="AT240" s="486"/>
      <c r="AU240" s="486"/>
      <c r="AV240" s="486"/>
      <c r="AW240" s="486"/>
      <c r="AX240" s="486"/>
      <c r="AY240" s="486"/>
      <c r="AZ240" s="486"/>
      <c r="BA240" s="486"/>
      <c r="BB240" s="486"/>
      <c r="BC240" s="486"/>
      <c r="BD240" s="486"/>
      <c r="BE240" s="486"/>
      <c r="BF240" s="486"/>
      <c r="BG240" s="486"/>
      <c r="BH240" s="486"/>
      <c r="BI240" s="486"/>
      <c r="BJ240" s="486"/>
      <c r="BK240" s="486"/>
      <c r="BL240" s="486"/>
      <c r="BM240" s="486"/>
      <c r="BN240" s="486"/>
      <c r="BO240" s="486"/>
      <c r="BP240" s="486"/>
      <c r="BQ240" s="486"/>
      <c r="BR240" s="486"/>
      <c r="BS240" s="486"/>
      <c r="BT240" s="486"/>
      <c r="BU240" s="486"/>
      <c r="BV240" s="486"/>
      <c r="BW240" s="486"/>
      <c r="BX240" s="486"/>
      <c r="BY240" s="486"/>
      <c r="BZ240" s="486"/>
      <c r="CA240" s="486"/>
      <c r="CB240" s="486"/>
      <c r="CC240" s="486"/>
      <c r="CD240" s="486"/>
      <c r="CE240" s="486"/>
      <c r="CF240" s="486"/>
      <c r="CG240" s="486"/>
      <c r="CH240" s="486"/>
      <c r="CI240" s="486"/>
      <c r="CJ240" s="486"/>
      <c r="CK240" s="486"/>
      <c r="CL240" s="486"/>
      <c r="CM240" s="486"/>
      <c r="CN240" s="486"/>
      <c r="CO240" s="486"/>
      <c r="CP240" s="486"/>
      <c r="CQ240" s="486"/>
      <c r="CR240" s="486"/>
      <c r="CS240" s="486"/>
      <c r="CT240" s="486"/>
      <c r="CU240" s="486"/>
      <c r="CV240" s="486"/>
      <c r="CW240" s="486"/>
      <c r="CX240" s="486"/>
      <c r="CY240" s="486"/>
      <c r="CZ240" s="486"/>
      <c r="DA240" s="486"/>
      <c r="DB240" s="486"/>
      <c r="DC240" s="486"/>
      <c r="DD240" s="486"/>
      <c r="DE240" s="486"/>
      <c r="DF240" s="486"/>
      <c r="DG240" s="486"/>
      <c r="DH240" s="486"/>
      <c r="DI240" s="486"/>
      <c r="DJ240" s="486"/>
      <c r="DK240" s="486"/>
      <c r="DL240" s="486"/>
      <c r="DM240" s="486"/>
      <c r="DN240" s="486"/>
      <c r="DO240" s="486"/>
      <c r="DP240" s="486"/>
      <c r="DQ240" s="486"/>
      <c r="DR240" s="486"/>
      <c r="DS240" s="486"/>
      <c r="DT240" s="486"/>
      <c r="DU240" s="486"/>
      <c r="DV240" s="486"/>
      <c r="DW240" s="486"/>
      <c r="DX240" s="486"/>
      <c r="DY240" s="486"/>
      <c r="DZ240" s="486"/>
      <c r="EA240" s="486"/>
      <c r="EB240" s="486"/>
      <c r="EC240" s="486"/>
      <c r="ED240" s="486"/>
      <c r="EE240" s="486"/>
      <c r="EF240" s="486"/>
    </row>
    <row r="241" spans="3:136" s="300" customFormat="1" x14ac:dyDescent="0.25">
      <c r="C241" s="303"/>
      <c r="D241" s="304"/>
      <c r="E241" s="304"/>
      <c r="F241" s="304"/>
      <c r="G241" s="304"/>
      <c r="H241" s="304"/>
      <c r="I241" s="304"/>
      <c r="J241" s="486"/>
      <c r="K241" s="486"/>
      <c r="L241" s="486">
        <v>15000</v>
      </c>
      <c r="M241" s="486"/>
      <c r="N241" s="486"/>
      <c r="O241" s="486"/>
      <c r="P241" s="486"/>
      <c r="Q241" s="486"/>
      <c r="R241" s="486"/>
      <c r="S241" s="486"/>
      <c r="T241" s="486"/>
      <c r="U241" s="486"/>
      <c r="V241" s="486"/>
      <c r="W241" s="486"/>
      <c r="X241" s="486"/>
      <c r="Y241" s="486"/>
      <c r="Z241" s="486"/>
      <c r="AA241" s="486"/>
      <c r="AB241" s="486"/>
      <c r="AC241" s="486"/>
      <c r="AD241" s="486"/>
      <c r="AE241" s="486"/>
      <c r="AF241" s="486"/>
      <c r="AG241" s="486"/>
      <c r="AH241" s="486"/>
      <c r="AI241" s="486"/>
      <c r="AJ241" s="486"/>
      <c r="AK241" s="486"/>
      <c r="AL241" s="486"/>
      <c r="AM241" s="486"/>
      <c r="AN241" s="486"/>
      <c r="AO241" s="486"/>
      <c r="AP241" s="486"/>
      <c r="AQ241" s="486"/>
      <c r="AR241" s="486"/>
      <c r="AS241" s="486"/>
      <c r="AT241" s="486"/>
      <c r="AU241" s="486"/>
      <c r="AV241" s="486"/>
      <c r="AW241" s="486"/>
      <c r="AX241" s="486"/>
      <c r="AY241" s="486"/>
      <c r="AZ241" s="486"/>
      <c r="BA241" s="486"/>
      <c r="BB241" s="486"/>
      <c r="BC241" s="486"/>
      <c r="BD241" s="486"/>
      <c r="BE241" s="486"/>
      <c r="BF241" s="486"/>
      <c r="BG241" s="486"/>
      <c r="BH241" s="486"/>
      <c r="BI241" s="486"/>
      <c r="BJ241" s="486"/>
      <c r="BK241" s="486"/>
      <c r="BL241" s="486"/>
      <c r="BM241" s="486"/>
      <c r="BN241" s="486"/>
      <c r="BO241" s="486"/>
      <c r="BP241" s="486"/>
      <c r="BQ241" s="486"/>
      <c r="BR241" s="486"/>
      <c r="BS241" s="486"/>
      <c r="BT241" s="486"/>
      <c r="BU241" s="486"/>
      <c r="BV241" s="486"/>
      <c r="BW241" s="486"/>
      <c r="BX241" s="486"/>
      <c r="BY241" s="486"/>
      <c r="BZ241" s="486"/>
      <c r="CA241" s="486"/>
      <c r="CB241" s="486"/>
      <c r="CC241" s="486"/>
      <c r="CD241" s="486"/>
      <c r="CE241" s="486"/>
      <c r="CF241" s="486"/>
      <c r="CG241" s="486"/>
      <c r="CH241" s="486"/>
      <c r="CI241" s="486"/>
      <c r="CJ241" s="486"/>
      <c r="CK241" s="486"/>
      <c r="CL241" s="486"/>
      <c r="CM241" s="486"/>
      <c r="CN241" s="486"/>
      <c r="CO241" s="486"/>
      <c r="CP241" s="486"/>
      <c r="CQ241" s="486"/>
      <c r="CR241" s="486"/>
      <c r="CS241" s="486"/>
      <c r="CT241" s="486"/>
      <c r="CU241" s="486"/>
      <c r="CV241" s="486"/>
      <c r="CW241" s="486"/>
      <c r="CX241" s="486"/>
      <c r="CY241" s="486"/>
      <c r="CZ241" s="486"/>
      <c r="DA241" s="486"/>
      <c r="DB241" s="486"/>
      <c r="DC241" s="486"/>
      <c r="DD241" s="486"/>
      <c r="DE241" s="486"/>
      <c r="DF241" s="486"/>
      <c r="DG241" s="486"/>
      <c r="DH241" s="486"/>
      <c r="DI241" s="486"/>
      <c r="DJ241" s="486"/>
      <c r="DK241" s="486"/>
      <c r="DL241" s="486"/>
      <c r="DM241" s="486"/>
      <c r="DN241" s="486"/>
      <c r="DO241" s="486"/>
      <c r="DP241" s="486"/>
      <c r="DQ241" s="486"/>
      <c r="DR241" s="486"/>
      <c r="DS241" s="486"/>
      <c r="DT241" s="486"/>
      <c r="DU241" s="486"/>
      <c r="DV241" s="486"/>
      <c r="DW241" s="486"/>
      <c r="DX241" s="486"/>
      <c r="DY241" s="486"/>
      <c r="DZ241" s="486"/>
      <c r="EA241" s="486"/>
      <c r="EB241" s="486"/>
      <c r="EC241" s="486"/>
      <c r="ED241" s="486"/>
      <c r="EE241" s="486"/>
      <c r="EF241" s="486"/>
    </row>
    <row r="242" spans="3:136" s="300" customFormat="1" x14ac:dyDescent="0.25">
      <c r="C242" s="303"/>
      <c r="D242" s="304"/>
      <c r="E242" s="304"/>
      <c r="F242" s="304"/>
      <c r="G242" s="304"/>
      <c r="H242" s="304"/>
      <c r="I242" s="304"/>
      <c r="J242" s="486"/>
      <c r="K242" s="486"/>
      <c r="L242" s="486">
        <v>15100</v>
      </c>
      <c r="M242" s="486"/>
      <c r="N242" s="486"/>
      <c r="O242" s="486"/>
      <c r="P242" s="486"/>
      <c r="Q242" s="486"/>
      <c r="R242" s="486"/>
      <c r="S242" s="486"/>
      <c r="T242" s="486"/>
      <c r="U242" s="486"/>
      <c r="V242" s="486"/>
      <c r="W242" s="486"/>
      <c r="X242" s="486"/>
      <c r="Y242" s="486"/>
      <c r="Z242" s="486"/>
      <c r="AA242" s="486"/>
      <c r="AB242" s="486"/>
      <c r="AC242" s="486"/>
      <c r="AD242" s="486"/>
      <c r="AE242" s="486"/>
      <c r="AF242" s="486"/>
      <c r="AG242" s="486"/>
      <c r="AH242" s="486"/>
      <c r="AI242" s="486"/>
      <c r="AJ242" s="486"/>
      <c r="AK242" s="486"/>
      <c r="AL242" s="486"/>
      <c r="AM242" s="486"/>
      <c r="AN242" s="486"/>
      <c r="AO242" s="486"/>
      <c r="AP242" s="486"/>
      <c r="AQ242" s="486"/>
      <c r="AR242" s="486"/>
      <c r="AS242" s="486"/>
      <c r="AT242" s="486"/>
      <c r="AU242" s="486"/>
      <c r="AV242" s="486"/>
      <c r="AW242" s="486"/>
      <c r="AX242" s="486"/>
      <c r="AY242" s="486"/>
      <c r="AZ242" s="486"/>
      <c r="BA242" s="486"/>
      <c r="BB242" s="486"/>
      <c r="BC242" s="486"/>
      <c r="BD242" s="486"/>
      <c r="BE242" s="486"/>
      <c r="BF242" s="486"/>
      <c r="BG242" s="486"/>
      <c r="BH242" s="486"/>
      <c r="BI242" s="486"/>
      <c r="BJ242" s="486"/>
      <c r="BK242" s="486"/>
      <c r="BL242" s="486"/>
      <c r="BM242" s="486"/>
      <c r="BN242" s="486"/>
      <c r="BO242" s="486"/>
      <c r="BP242" s="486"/>
      <c r="BQ242" s="486"/>
      <c r="BR242" s="486"/>
      <c r="BS242" s="486"/>
      <c r="BT242" s="486"/>
      <c r="BU242" s="486"/>
      <c r="BV242" s="486"/>
      <c r="BW242" s="486"/>
      <c r="BX242" s="486"/>
      <c r="BY242" s="486"/>
      <c r="BZ242" s="486"/>
      <c r="CA242" s="486"/>
      <c r="CB242" s="486"/>
      <c r="CC242" s="486"/>
      <c r="CD242" s="486"/>
      <c r="CE242" s="486"/>
      <c r="CF242" s="486"/>
      <c r="CG242" s="486"/>
      <c r="CH242" s="486"/>
      <c r="CI242" s="486"/>
      <c r="CJ242" s="486"/>
      <c r="CK242" s="486"/>
      <c r="CL242" s="486"/>
      <c r="CM242" s="486"/>
      <c r="CN242" s="486"/>
      <c r="CO242" s="486"/>
      <c r="CP242" s="486"/>
      <c r="CQ242" s="486"/>
      <c r="CR242" s="486"/>
      <c r="CS242" s="486"/>
      <c r="CT242" s="486"/>
      <c r="CU242" s="486"/>
      <c r="CV242" s="486"/>
      <c r="CW242" s="486"/>
      <c r="CX242" s="486"/>
      <c r="CY242" s="486"/>
      <c r="CZ242" s="486"/>
      <c r="DA242" s="486"/>
      <c r="DB242" s="486"/>
      <c r="DC242" s="486"/>
      <c r="DD242" s="486"/>
      <c r="DE242" s="486"/>
      <c r="DF242" s="486"/>
      <c r="DG242" s="486"/>
      <c r="DH242" s="486"/>
      <c r="DI242" s="486"/>
      <c r="DJ242" s="486"/>
      <c r="DK242" s="486"/>
      <c r="DL242" s="486"/>
      <c r="DM242" s="486"/>
      <c r="DN242" s="486"/>
      <c r="DO242" s="486"/>
      <c r="DP242" s="486"/>
      <c r="DQ242" s="486"/>
      <c r="DR242" s="486"/>
      <c r="DS242" s="486"/>
      <c r="DT242" s="486"/>
      <c r="DU242" s="486"/>
      <c r="DV242" s="486"/>
      <c r="DW242" s="486"/>
      <c r="DX242" s="486"/>
      <c r="DY242" s="486"/>
      <c r="DZ242" s="486"/>
      <c r="EA242" s="486"/>
      <c r="EB242" s="486"/>
      <c r="EC242" s="486"/>
      <c r="ED242" s="486"/>
      <c r="EE242" s="486"/>
      <c r="EF242" s="486"/>
    </row>
    <row r="243" spans="3:136" s="300" customFormat="1" x14ac:dyDescent="0.25">
      <c r="C243" s="303"/>
      <c r="D243" s="304"/>
      <c r="E243" s="304"/>
      <c r="F243" s="304"/>
      <c r="G243" s="304"/>
      <c r="H243" s="304"/>
      <c r="I243" s="304"/>
      <c r="J243" s="486"/>
      <c r="K243" s="486"/>
      <c r="L243" s="486">
        <v>15200</v>
      </c>
      <c r="M243" s="486"/>
      <c r="N243" s="486"/>
      <c r="O243" s="486"/>
      <c r="P243" s="486"/>
      <c r="Q243" s="486"/>
      <c r="R243" s="486"/>
      <c r="S243" s="486"/>
      <c r="T243" s="486"/>
      <c r="U243" s="486"/>
      <c r="V243" s="486"/>
      <c r="W243" s="486"/>
      <c r="X243" s="486"/>
      <c r="Y243" s="486"/>
      <c r="Z243" s="486"/>
      <c r="AA243" s="486"/>
      <c r="AB243" s="486"/>
      <c r="AC243" s="486"/>
      <c r="AD243" s="486"/>
      <c r="AE243" s="486"/>
      <c r="AF243" s="486"/>
      <c r="AG243" s="486"/>
      <c r="AH243" s="486"/>
      <c r="AI243" s="486"/>
      <c r="AJ243" s="486"/>
      <c r="AK243" s="486"/>
      <c r="AL243" s="486"/>
      <c r="AM243" s="486"/>
      <c r="AN243" s="486"/>
      <c r="AO243" s="486"/>
      <c r="AP243" s="486"/>
      <c r="AQ243" s="486"/>
      <c r="AR243" s="486"/>
      <c r="AS243" s="486"/>
      <c r="AT243" s="486"/>
      <c r="AU243" s="486"/>
      <c r="AV243" s="486"/>
      <c r="AW243" s="486"/>
      <c r="AX243" s="486"/>
      <c r="AY243" s="486"/>
      <c r="AZ243" s="486"/>
      <c r="BA243" s="486"/>
      <c r="BB243" s="486"/>
      <c r="BC243" s="486"/>
      <c r="BD243" s="486"/>
      <c r="BE243" s="486"/>
      <c r="BF243" s="486"/>
      <c r="BG243" s="486"/>
      <c r="BH243" s="486"/>
      <c r="BI243" s="486"/>
      <c r="BJ243" s="486"/>
      <c r="BK243" s="486"/>
      <c r="BL243" s="486"/>
      <c r="BM243" s="486"/>
      <c r="BN243" s="486"/>
      <c r="BO243" s="486"/>
      <c r="BP243" s="486"/>
      <c r="BQ243" s="486"/>
      <c r="BR243" s="486"/>
      <c r="BS243" s="486"/>
      <c r="BT243" s="486"/>
      <c r="BU243" s="486"/>
      <c r="BV243" s="486"/>
      <c r="BW243" s="486"/>
      <c r="BX243" s="486"/>
      <c r="BY243" s="486"/>
      <c r="BZ243" s="486"/>
      <c r="CA243" s="486"/>
      <c r="CB243" s="486"/>
      <c r="CC243" s="486"/>
      <c r="CD243" s="486"/>
      <c r="CE243" s="486"/>
      <c r="CF243" s="486"/>
      <c r="CG243" s="486"/>
      <c r="CH243" s="486"/>
      <c r="CI243" s="486"/>
      <c r="CJ243" s="486"/>
      <c r="CK243" s="486"/>
      <c r="CL243" s="486"/>
      <c r="CM243" s="486"/>
      <c r="CN243" s="486"/>
      <c r="CO243" s="486"/>
      <c r="CP243" s="486"/>
      <c r="CQ243" s="486"/>
      <c r="CR243" s="486"/>
      <c r="CS243" s="486"/>
      <c r="CT243" s="486"/>
      <c r="CU243" s="486"/>
      <c r="CV243" s="486"/>
      <c r="CW243" s="486"/>
      <c r="CX243" s="486"/>
      <c r="CY243" s="486"/>
      <c r="CZ243" s="486"/>
      <c r="DA243" s="486"/>
      <c r="DB243" s="486"/>
      <c r="DC243" s="486"/>
      <c r="DD243" s="486"/>
      <c r="DE243" s="486"/>
      <c r="DF243" s="486"/>
      <c r="DG243" s="486"/>
      <c r="DH243" s="486"/>
      <c r="DI243" s="486"/>
      <c r="DJ243" s="486"/>
      <c r="DK243" s="486"/>
      <c r="DL243" s="486"/>
      <c r="DM243" s="486"/>
      <c r="DN243" s="486"/>
      <c r="DO243" s="486"/>
      <c r="DP243" s="486"/>
      <c r="DQ243" s="486"/>
      <c r="DR243" s="486"/>
      <c r="DS243" s="486"/>
      <c r="DT243" s="486"/>
      <c r="DU243" s="486"/>
      <c r="DV243" s="486"/>
      <c r="DW243" s="486"/>
      <c r="DX243" s="486"/>
      <c r="DY243" s="486"/>
      <c r="DZ243" s="486"/>
      <c r="EA243" s="486"/>
      <c r="EB243" s="486"/>
      <c r="EC243" s="486"/>
      <c r="ED243" s="486"/>
      <c r="EE243" s="486"/>
      <c r="EF243" s="486"/>
    </row>
    <row r="244" spans="3:136" s="300" customFormat="1" x14ac:dyDescent="0.25">
      <c r="C244" s="303"/>
      <c r="D244" s="304"/>
      <c r="E244" s="304"/>
      <c r="F244" s="304"/>
      <c r="G244" s="304"/>
      <c r="H244" s="304"/>
      <c r="I244" s="304"/>
      <c r="J244" s="486"/>
      <c r="K244" s="486"/>
      <c r="L244" s="486">
        <v>15300</v>
      </c>
      <c r="M244" s="486"/>
      <c r="N244" s="486"/>
      <c r="O244" s="486"/>
      <c r="P244" s="486"/>
      <c r="Q244" s="486"/>
      <c r="R244" s="486"/>
      <c r="S244" s="486"/>
      <c r="T244" s="486"/>
      <c r="U244" s="486"/>
      <c r="V244" s="486"/>
      <c r="W244" s="486"/>
      <c r="X244" s="486"/>
      <c r="Y244" s="486"/>
      <c r="Z244" s="486"/>
      <c r="AA244" s="486"/>
      <c r="AB244" s="486"/>
      <c r="AC244" s="486"/>
      <c r="AD244" s="486"/>
      <c r="AE244" s="486"/>
      <c r="AF244" s="486"/>
      <c r="AG244" s="486"/>
      <c r="AH244" s="486"/>
      <c r="AI244" s="486"/>
      <c r="AJ244" s="486"/>
      <c r="AK244" s="486"/>
      <c r="AL244" s="486"/>
      <c r="AM244" s="486"/>
      <c r="AN244" s="486"/>
      <c r="AO244" s="486"/>
      <c r="AP244" s="486"/>
      <c r="AQ244" s="486"/>
      <c r="AR244" s="486"/>
      <c r="AS244" s="486"/>
      <c r="AT244" s="486"/>
      <c r="AU244" s="486"/>
      <c r="AV244" s="486"/>
      <c r="AW244" s="486"/>
      <c r="AX244" s="486"/>
      <c r="AY244" s="486"/>
      <c r="AZ244" s="486"/>
      <c r="BA244" s="486"/>
      <c r="BB244" s="486"/>
      <c r="BC244" s="486"/>
      <c r="BD244" s="486"/>
      <c r="BE244" s="486"/>
      <c r="BF244" s="486"/>
      <c r="BG244" s="486"/>
      <c r="BH244" s="486"/>
      <c r="BI244" s="486"/>
      <c r="BJ244" s="486"/>
      <c r="BK244" s="486"/>
      <c r="BL244" s="486"/>
      <c r="BM244" s="486"/>
      <c r="BN244" s="486"/>
      <c r="BO244" s="486"/>
      <c r="BP244" s="486"/>
      <c r="BQ244" s="486"/>
      <c r="BR244" s="486"/>
      <c r="BS244" s="486"/>
      <c r="BT244" s="486"/>
      <c r="BU244" s="486"/>
      <c r="BV244" s="486"/>
      <c r="BW244" s="486"/>
      <c r="BX244" s="486"/>
      <c r="BY244" s="486"/>
      <c r="BZ244" s="486"/>
      <c r="CA244" s="486"/>
      <c r="CB244" s="486"/>
      <c r="CC244" s="486"/>
      <c r="CD244" s="486"/>
      <c r="CE244" s="486"/>
      <c r="CF244" s="486"/>
      <c r="CG244" s="486"/>
      <c r="CH244" s="486"/>
      <c r="CI244" s="486"/>
      <c r="CJ244" s="486"/>
      <c r="CK244" s="486"/>
      <c r="CL244" s="486"/>
      <c r="CM244" s="486"/>
      <c r="CN244" s="486"/>
      <c r="CO244" s="486"/>
      <c r="CP244" s="486"/>
      <c r="CQ244" s="486"/>
      <c r="CR244" s="486"/>
      <c r="CS244" s="486"/>
      <c r="CT244" s="486"/>
      <c r="CU244" s="486"/>
      <c r="CV244" s="486"/>
      <c r="CW244" s="486"/>
      <c r="CX244" s="486"/>
      <c r="CY244" s="486"/>
      <c r="CZ244" s="486"/>
      <c r="DA244" s="486"/>
      <c r="DB244" s="486"/>
      <c r="DC244" s="486"/>
      <c r="DD244" s="486"/>
      <c r="DE244" s="486"/>
      <c r="DF244" s="486"/>
      <c r="DG244" s="486"/>
      <c r="DH244" s="486"/>
      <c r="DI244" s="486"/>
      <c r="DJ244" s="486"/>
      <c r="DK244" s="486"/>
      <c r="DL244" s="486"/>
      <c r="DM244" s="486"/>
      <c r="DN244" s="486"/>
      <c r="DO244" s="486"/>
      <c r="DP244" s="486"/>
      <c r="DQ244" s="486"/>
      <c r="DR244" s="486"/>
      <c r="DS244" s="486"/>
      <c r="DT244" s="486"/>
      <c r="DU244" s="486"/>
      <c r="DV244" s="486"/>
      <c r="DW244" s="486"/>
      <c r="DX244" s="486"/>
      <c r="DY244" s="486"/>
      <c r="DZ244" s="486"/>
      <c r="EA244" s="486"/>
      <c r="EB244" s="486"/>
      <c r="EC244" s="486"/>
      <c r="ED244" s="486"/>
      <c r="EE244" s="486"/>
      <c r="EF244" s="486"/>
    </row>
    <row r="245" spans="3:136" s="300" customFormat="1" x14ac:dyDescent="0.25">
      <c r="C245" s="303"/>
      <c r="D245" s="304"/>
      <c r="E245" s="304"/>
      <c r="F245" s="304"/>
      <c r="G245" s="304"/>
      <c r="H245" s="304"/>
      <c r="I245" s="304"/>
      <c r="J245" s="486"/>
      <c r="K245" s="486"/>
      <c r="L245" s="486">
        <v>15400</v>
      </c>
      <c r="M245" s="486"/>
      <c r="N245" s="486"/>
      <c r="O245" s="486"/>
      <c r="P245" s="486"/>
      <c r="Q245" s="486"/>
      <c r="R245" s="486"/>
      <c r="S245" s="486"/>
      <c r="T245" s="486"/>
      <c r="U245" s="486"/>
      <c r="V245" s="486"/>
      <c r="W245" s="486"/>
      <c r="X245" s="486"/>
      <c r="Y245" s="486"/>
      <c r="Z245" s="486"/>
      <c r="AA245" s="486"/>
      <c r="AB245" s="486"/>
      <c r="AC245" s="486"/>
      <c r="AD245" s="486"/>
      <c r="AE245" s="486"/>
      <c r="AF245" s="486"/>
      <c r="AG245" s="486"/>
      <c r="AH245" s="486"/>
      <c r="AI245" s="486"/>
      <c r="AJ245" s="486"/>
      <c r="AK245" s="486"/>
      <c r="AL245" s="486"/>
      <c r="AM245" s="486"/>
      <c r="AN245" s="486"/>
      <c r="AO245" s="486"/>
      <c r="AP245" s="486"/>
      <c r="AQ245" s="486"/>
      <c r="AR245" s="486"/>
      <c r="AS245" s="486"/>
      <c r="AT245" s="486"/>
      <c r="AU245" s="486"/>
      <c r="AV245" s="486"/>
      <c r="AW245" s="486"/>
      <c r="AX245" s="486"/>
      <c r="AY245" s="486"/>
      <c r="AZ245" s="486"/>
      <c r="BA245" s="486"/>
      <c r="BB245" s="486"/>
      <c r="BC245" s="486"/>
      <c r="BD245" s="486"/>
      <c r="BE245" s="486"/>
      <c r="BF245" s="486"/>
      <c r="BG245" s="486"/>
      <c r="BH245" s="486"/>
      <c r="BI245" s="486"/>
      <c r="BJ245" s="486"/>
      <c r="BK245" s="486"/>
      <c r="BL245" s="486"/>
      <c r="BM245" s="486"/>
      <c r="BN245" s="486"/>
      <c r="BO245" s="486"/>
      <c r="BP245" s="486"/>
      <c r="BQ245" s="486"/>
      <c r="BR245" s="486"/>
      <c r="BS245" s="486"/>
      <c r="BT245" s="486"/>
      <c r="BU245" s="486"/>
      <c r="BV245" s="486"/>
      <c r="BW245" s="486"/>
      <c r="BX245" s="486"/>
      <c r="BY245" s="486"/>
      <c r="BZ245" s="486"/>
      <c r="CA245" s="486"/>
      <c r="CB245" s="486"/>
      <c r="CC245" s="486"/>
      <c r="CD245" s="486"/>
      <c r="CE245" s="486"/>
      <c r="CF245" s="486"/>
      <c r="CG245" s="486"/>
      <c r="CH245" s="486"/>
      <c r="CI245" s="486"/>
      <c r="CJ245" s="486"/>
      <c r="CK245" s="486"/>
      <c r="CL245" s="486"/>
      <c r="CM245" s="486"/>
      <c r="CN245" s="486"/>
      <c r="CO245" s="486"/>
      <c r="CP245" s="486"/>
      <c r="CQ245" s="486"/>
      <c r="CR245" s="486"/>
      <c r="CS245" s="486"/>
      <c r="CT245" s="486"/>
      <c r="CU245" s="486"/>
      <c r="CV245" s="486"/>
      <c r="CW245" s="486"/>
      <c r="CX245" s="486"/>
      <c r="CY245" s="486"/>
      <c r="CZ245" s="486"/>
      <c r="DA245" s="486"/>
      <c r="DB245" s="486"/>
      <c r="DC245" s="486"/>
      <c r="DD245" s="486"/>
      <c r="DE245" s="486"/>
      <c r="DF245" s="486"/>
      <c r="DG245" s="486"/>
      <c r="DH245" s="486"/>
      <c r="DI245" s="486"/>
      <c r="DJ245" s="486"/>
      <c r="DK245" s="486"/>
      <c r="DL245" s="486"/>
      <c r="DM245" s="486"/>
      <c r="DN245" s="486"/>
      <c r="DO245" s="486"/>
      <c r="DP245" s="486"/>
      <c r="DQ245" s="486"/>
      <c r="DR245" s="486"/>
      <c r="DS245" s="486"/>
      <c r="DT245" s="486"/>
      <c r="DU245" s="486"/>
      <c r="DV245" s="486"/>
      <c r="DW245" s="486"/>
      <c r="DX245" s="486"/>
      <c r="DY245" s="486"/>
      <c r="DZ245" s="486"/>
      <c r="EA245" s="486"/>
      <c r="EB245" s="486"/>
      <c r="EC245" s="486"/>
      <c r="ED245" s="486"/>
      <c r="EE245" s="486"/>
      <c r="EF245" s="486"/>
    </row>
    <row r="246" spans="3:136" s="300" customFormat="1" x14ac:dyDescent="0.25">
      <c r="C246" s="303"/>
      <c r="D246" s="304"/>
      <c r="E246" s="304"/>
      <c r="F246" s="304"/>
      <c r="G246" s="304"/>
      <c r="H246" s="304"/>
      <c r="I246" s="304"/>
      <c r="J246" s="486"/>
      <c r="K246" s="486"/>
      <c r="L246" s="486">
        <v>15500</v>
      </c>
      <c r="M246" s="486"/>
      <c r="N246" s="486"/>
      <c r="O246" s="486"/>
      <c r="P246" s="486"/>
      <c r="Q246" s="486"/>
      <c r="R246" s="486"/>
      <c r="S246" s="486"/>
      <c r="T246" s="486"/>
      <c r="U246" s="486"/>
      <c r="V246" s="486"/>
      <c r="W246" s="486"/>
      <c r="X246" s="486"/>
      <c r="Y246" s="486"/>
      <c r="Z246" s="486"/>
      <c r="AA246" s="486"/>
      <c r="AB246" s="486"/>
      <c r="AC246" s="486"/>
      <c r="AD246" s="486"/>
      <c r="AE246" s="486"/>
      <c r="AF246" s="486"/>
      <c r="AG246" s="486"/>
      <c r="AH246" s="486"/>
      <c r="AI246" s="486"/>
      <c r="AJ246" s="486"/>
      <c r="AK246" s="486"/>
      <c r="AL246" s="486"/>
      <c r="AM246" s="486"/>
      <c r="AN246" s="486"/>
      <c r="AO246" s="486"/>
      <c r="AP246" s="486"/>
      <c r="AQ246" s="486"/>
      <c r="AR246" s="486"/>
      <c r="AS246" s="486"/>
      <c r="AT246" s="486"/>
      <c r="AU246" s="486"/>
      <c r="AV246" s="486"/>
      <c r="AW246" s="486"/>
      <c r="AX246" s="486"/>
      <c r="AY246" s="486"/>
      <c r="AZ246" s="486"/>
      <c r="BA246" s="486"/>
      <c r="BB246" s="486"/>
      <c r="BC246" s="486"/>
      <c r="BD246" s="486"/>
      <c r="BE246" s="486"/>
      <c r="BF246" s="486"/>
      <c r="BG246" s="486"/>
      <c r="BH246" s="486"/>
      <c r="BI246" s="486"/>
      <c r="BJ246" s="486"/>
      <c r="BK246" s="486"/>
      <c r="BL246" s="486"/>
      <c r="BM246" s="486"/>
      <c r="BN246" s="486"/>
      <c r="BO246" s="486"/>
      <c r="BP246" s="486"/>
      <c r="BQ246" s="486"/>
      <c r="BR246" s="486"/>
      <c r="BS246" s="486"/>
      <c r="BT246" s="486"/>
      <c r="BU246" s="486"/>
      <c r="BV246" s="486"/>
      <c r="BW246" s="486"/>
      <c r="BX246" s="486"/>
      <c r="BY246" s="486"/>
      <c r="BZ246" s="486"/>
      <c r="CA246" s="486"/>
      <c r="CB246" s="486"/>
      <c r="CC246" s="486"/>
      <c r="CD246" s="486"/>
      <c r="CE246" s="486"/>
      <c r="CF246" s="486"/>
      <c r="CG246" s="486"/>
      <c r="CH246" s="486"/>
      <c r="CI246" s="486"/>
      <c r="CJ246" s="486"/>
      <c r="CK246" s="486"/>
      <c r="CL246" s="486"/>
      <c r="CM246" s="486"/>
      <c r="CN246" s="486"/>
      <c r="CO246" s="486"/>
      <c r="CP246" s="486"/>
      <c r="CQ246" s="486"/>
      <c r="CR246" s="486"/>
      <c r="CS246" s="486"/>
      <c r="CT246" s="486"/>
      <c r="CU246" s="486"/>
      <c r="CV246" s="486"/>
      <c r="CW246" s="486"/>
      <c r="CX246" s="486"/>
      <c r="CY246" s="486"/>
      <c r="CZ246" s="486"/>
      <c r="DA246" s="486"/>
      <c r="DB246" s="486"/>
      <c r="DC246" s="486"/>
      <c r="DD246" s="486"/>
      <c r="DE246" s="486"/>
      <c r="DF246" s="486"/>
      <c r="DG246" s="486"/>
      <c r="DH246" s="486"/>
      <c r="DI246" s="486"/>
      <c r="DJ246" s="486"/>
      <c r="DK246" s="486"/>
      <c r="DL246" s="486"/>
      <c r="DM246" s="486"/>
      <c r="DN246" s="486"/>
      <c r="DO246" s="486"/>
      <c r="DP246" s="486"/>
      <c r="DQ246" s="486"/>
      <c r="DR246" s="486"/>
      <c r="DS246" s="486"/>
      <c r="DT246" s="486"/>
      <c r="DU246" s="486"/>
      <c r="DV246" s="486"/>
      <c r="DW246" s="486"/>
      <c r="DX246" s="486"/>
      <c r="DY246" s="486"/>
      <c r="DZ246" s="486"/>
      <c r="EA246" s="486"/>
      <c r="EB246" s="486"/>
      <c r="EC246" s="486"/>
      <c r="ED246" s="486"/>
      <c r="EE246" s="486"/>
      <c r="EF246" s="486"/>
    </row>
    <row r="247" spans="3:136" s="300" customFormat="1" x14ac:dyDescent="0.25">
      <c r="C247" s="303"/>
      <c r="D247" s="304"/>
      <c r="E247" s="304"/>
      <c r="F247" s="304"/>
      <c r="G247" s="304"/>
      <c r="H247" s="304"/>
      <c r="I247" s="304"/>
      <c r="J247" s="486"/>
      <c r="K247" s="486"/>
      <c r="L247" s="486">
        <v>15600</v>
      </c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6"/>
      <c r="AA247" s="486"/>
      <c r="AB247" s="486"/>
      <c r="AC247" s="486"/>
      <c r="AD247" s="486"/>
      <c r="AE247" s="486"/>
      <c r="AF247" s="486"/>
      <c r="AG247" s="486"/>
      <c r="AH247" s="486"/>
      <c r="AI247" s="486"/>
      <c r="AJ247" s="486"/>
      <c r="AK247" s="486"/>
      <c r="AL247" s="486"/>
      <c r="AM247" s="486"/>
      <c r="AN247" s="486"/>
      <c r="AO247" s="486"/>
      <c r="AP247" s="486"/>
      <c r="AQ247" s="486"/>
      <c r="AR247" s="486"/>
      <c r="AS247" s="486"/>
      <c r="AT247" s="486"/>
      <c r="AU247" s="486"/>
      <c r="AV247" s="486"/>
      <c r="AW247" s="486"/>
      <c r="AX247" s="486"/>
      <c r="AY247" s="486"/>
      <c r="AZ247" s="486"/>
      <c r="BA247" s="486"/>
      <c r="BB247" s="486"/>
      <c r="BC247" s="486"/>
      <c r="BD247" s="486"/>
      <c r="BE247" s="486"/>
      <c r="BF247" s="486"/>
      <c r="BG247" s="486"/>
      <c r="BH247" s="486"/>
      <c r="BI247" s="486"/>
      <c r="BJ247" s="486"/>
      <c r="BK247" s="486"/>
      <c r="BL247" s="486"/>
      <c r="BM247" s="486"/>
      <c r="BN247" s="486"/>
      <c r="BO247" s="486"/>
      <c r="BP247" s="486"/>
      <c r="BQ247" s="486"/>
      <c r="BR247" s="486"/>
      <c r="BS247" s="486"/>
      <c r="BT247" s="486"/>
      <c r="BU247" s="486"/>
      <c r="BV247" s="486"/>
      <c r="BW247" s="486"/>
      <c r="BX247" s="486"/>
      <c r="BY247" s="486"/>
      <c r="BZ247" s="486"/>
      <c r="CA247" s="486"/>
      <c r="CB247" s="486"/>
      <c r="CC247" s="486"/>
      <c r="CD247" s="486"/>
      <c r="CE247" s="486"/>
      <c r="CF247" s="486"/>
      <c r="CG247" s="486"/>
      <c r="CH247" s="486"/>
      <c r="CI247" s="486"/>
      <c r="CJ247" s="486"/>
      <c r="CK247" s="486"/>
      <c r="CL247" s="486"/>
      <c r="CM247" s="486"/>
      <c r="CN247" s="486"/>
      <c r="CO247" s="486"/>
      <c r="CP247" s="486"/>
      <c r="CQ247" s="486"/>
      <c r="CR247" s="486"/>
      <c r="CS247" s="486"/>
      <c r="CT247" s="486"/>
      <c r="CU247" s="486"/>
      <c r="CV247" s="486"/>
      <c r="CW247" s="486"/>
      <c r="CX247" s="486"/>
      <c r="CY247" s="486"/>
      <c r="CZ247" s="486"/>
      <c r="DA247" s="486"/>
      <c r="DB247" s="486"/>
      <c r="DC247" s="486"/>
      <c r="DD247" s="486"/>
      <c r="DE247" s="486"/>
      <c r="DF247" s="486"/>
      <c r="DG247" s="486"/>
      <c r="DH247" s="486"/>
      <c r="DI247" s="486"/>
      <c r="DJ247" s="486"/>
      <c r="DK247" s="486"/>
      <c r="DL247" s="486"/>
      <c r="DM247" s="486"/>
      <c r="DN247" s="486"/>
      <c r="DO247" s="486"/>
      <c r="DP247" s="486"/>
      <c r="DQ247" s="486"/>
      <c r="DR247" s="486"/>
      <c r="DS247" s="486"/>
      <c r="DT247" s="486"/>
      <c r="DU247" s="486"/>
      <c r="DV247" s="486"/>
      <c r="DW247" s="486"/>
      <c r="DX247" s="486"/>
      <c r="DY247" s="486"/>
      <c r="DZ247" s="486"/>
      <c r="EA247" s="486"/>
      <c r="EB247" s="486"/>
      <c r="EC247" s="486"/>
      <c r="ED247" s="486"/>
      <c r="EE247" s="486"/>
      <c r="EF247" s="486"/>
    </row>
    <row r="248" spans="3:136" s="300" customFormat="1" x14ac:dyDescent="0.25">
      <c r="C248" s="303"/>
      <c r="D248" s="304"/>
      <c r="E248" s="304"/>
      <c r="F248" s="304"/>
      <c r="G248" s="304"/>
      <c r="H248" s="304"/>
      <c r="I248" s="304"/>
      <c r="J248" s="486"/>
      <c r="K248" s="486"/>
      <c r="L248" s="486">
        <v>15700</v>
      </c>
      <c r="M248" s="486"/>
      <c r="N248" s="486"/>
      <c r="O248" s="486"/>
      <c r="P248" s="486"/>
      <c r="Q248" s="486"/>
      <c r="R248" s="486"/>
      <c r="S248" s="486"/>
      <c r="T248" s="486"/>
      <c r="U248" s="486"/>
      <c r="V248" s="486"/>
      <c r="W248" s="486"/>
      <c r="X248" s="486"/>
      <c r="Y248" s="486"/>
      <c r="Z248" s="486"/>
      <c r="AA248" s="486"/>
      <c r="AB248" s="486"/>
      <c r="AC248" s="486"/>
      <c r="AD248" s="486"/>
      <c r="AE248" s="486"/>
      <c r="AF248" s="486"/>
      <c r="AG248" s="486"/>
      <c r="AH248" s="486"/>
      <c r="AI248" s="486"/>
      <c r="AJ248" s="486"/>
      <c r="AK248" s="486"/>
      <c r="AL248" s="486"/>
      <c r="AM248" s="486"/>
      <c r="AN248" s="486"/>
      <c r="AO248" s="486"/>
      <c r="AP248" s="486"/>
      <c r="AQ248" s="486"/>
      <c r="AR248" s="486"/>
      <c r="AS248" s="486"/>
      <c r="AT248" s="486"/>
      <c r="AU248" s="486"/>
      <c r="AV248" s="486"/>
      <c r="AW248" s="486"/>
      <c r="AX248" s="486"/>
      <c r="AY248" s="486"/>
      <c r="AZ248" s="486"/>
      <c r="BA248" s="486"/>
      <c r="BB248" s="486"/>
      <c r="BC248" s="486"/>
      <c r="BD248" s="486"/>
      <c r="BE248" s="486"/>
      <c r="BF248" s="486"/>
      <c r="BG248" s="486"/>
      <c r="BH248" s="486"/>
      <c r="BI248" s="486"/>
      <c r="BJ248" s="486"/>
      <c r="BK248" s="486"/>
      <c r="BL248" s="486"/>
      <c r="BM248" s="486"/>
      <c r="BN248" s="486"/>
      <c r="BO248" s="486"/>
      <c r="BP248" s="486"/>
      <c r="BQ248" s="486"/>
      <c r="BR248" s="486"/>
      <c r="BS248" s="486"/>
      <c r="BT248" s="486"/>
      <c r="BU248" s="486"/>
      <c r="BV248" s="486"/>
      <c r="BW248" s="486"/>
      <c r="BX248" s="486"/>
      <c r="BY248" s="486"/>
      <c r="BZ248" s="486"/>
      <c r="CA248" s="486"/>
      <c r="CB248" s="486"/>
      <c r="CC248" s="486"/>
      <c r="CD248" s="486"/>
      <c r="CE248" s="486"/>
      <c r="CF248" s="486"/>
      <c r="CG248" s="486"/>
      <c r="CH248" s="486"/>
      <c r="CI248" s="486"/>
      <c r="CJ248" s="486"/>
      <c r="CK248" s="486"/>
      <c r="CL248" s="486"/>
      <c r="CM248" s="486"/>
      <c r="CN248" s="486"/>
      <c r="CO248" s="486"/>
      <c r="CP248" s="486"/>
      <c r="CQ248" s="486"/>
      <c r="CR248" s="486"/>
      <c r="CS248" s="486"/>
      <c r="CT248" s="486"/>
      <c r="CU248" s="486"/>
      <c r="CV248" s="486"/>
      <c r="CW248" s="486"/>
      <c r="CX248" s="486"/>
      <c r="CY248" s="486"/>
      <c r="CZ248" s="486"/>
      <c r="DA248" s="486"/>
      <c r="DB248" s="486"/>
      <c r="DC248" s="486"/>
      <c r="DD248" s="486"/>
      <c r="DE248" s="486"/>
      <c r="DF248" s="486"/>
      <c r="DG248" s="486"/>
      <c r="DH248" s="486"/>
      <c r="DI248" s="486"/>
      <c r="DJ248" s="486"/>
      <c r="DK248" s="486"/>
      <c r="DL248" s="486"/>
      <c r="DM248" s="486"/>
      <c r="DN248" s="486"/>
      <c r="DO248" s="486"/>
      <c r="DP248" s="486"/>
      <c r="DQ248" s="486"/>
      <c r="DR248" s="486"/>
      <c r="DS248" s="486"/>
      <c r="DT248" s="486"/>
      <c r="DU248" s="486"/>
      <c r="DV248" s="486"/>
      <c r="DW248" s="486"/>
      <c r="DX248" s="486"/>
      <c r="DY248" s="486"/>
      <c r="DZ248" s="486"/>
      <c r="EA248" s="486"/>
      <c r="EB248" s="486"/>
      <c r="EC248" s="486"/>
      <c r="ED248" s="486"/>
      <c r="EE248" s="486"/>
      <c r="EF248" s="486"/>
    </row>
    <row r="249" spans="3:136" s="300" customFormat="1" x14ac:dyDescent="0.25">
      <c r="C249" s="303"/>
      <c r="D249" s="304"/>
      <c r="E249" s="304"/>
      <c r="F249" s="304"/>
      <c r="G249" s="304"/>
      <c r="H249" s="304"/>
      <c r="I249" s="304"/>
      <c r="J249" s="486"/>
      <c r="K249" s="486"/>
      <c r="L249" s="486">
        <v>15800</v>
      </c>
      <c r="M249" s="486"/>
      <c r="N249" s="486"/>
      <c r="O249" s="486"/>
      <c r="P249" s="486"/>
      <c r="Q249" s="486"/>
      <c r="R249" s="486"/>
      <c r="S249" s="486"/>
      <c r="T249" s="486"/>
      <c r="U249" s="486"/>
      <c r="V249" s="486"/>
      <c r="W249" s="486"/>
      <c r="X249" s="486"/>
      <c r="Y249" s="486"/>
      <c r="Z249" s="486"/>
      <c r="AA249" s="486"/>
      <c r="AB249" s="486"/>
      <c r="AC249" s="486"/>
      <c r="AD249" s="486"/>
      <c r="AE249" s="486"/>
      <c r="AF249" s="486"/>
      <c r="AG249" s="486"/>
      <c r="AH249" s="486"/>
      <c r="AI249" s="486"/>
      <c r="AJ249" s="486"/>
      <c r="AK249" s="486"/>
      <c r="AL249" s="486"/>
      <c r="AM249" s="486"/>
      <c r="AN249" s="486"/>
      <c r="AO249" s="486"/>
      <c r="AP249" s="486"/>
      <c r="AQ249" s="486"/>
      <c r="AR249" s="486"/>
      <c r="AS249" s="486"/>
      <c r="AT249" s="486"/>
      <c r="AU249" s="486"/>
      <c r="AV249" s="486"/>
      <c r="AW249" s="486"/>
      <c r="AX249" s="486"/>
      <c r="AY249" s="486"/>
      <c r="AZ249" s="486"/>
      <c r="BA249" s="486"/>
      <c r="BB249" s="486"/>
      <c r="BC249" s="486"/>
      <c r="BD249" s="486"/>
      <c r="BE249" s="486"/>
      <c r="BF249" s="486"/>
      <c r="BG249" s="486"/>
      <c r="BH249" s="486"/>
      <c r="BI249" s="486"/>
      <c r="BJ249" s="486"/>
      <c r="BK249" s="486"/>
      <c r="BL249" s="486"/>
      <c r="BM249" s="486"/>
      <c r="BN249" s="486"/>
      <c r="BO249" s="486"/>
      <c r="BP249" s="486"/>
      <c r="BQ249" s="486"/>
      <c r="BR249" s="486"/>
      <c r="BS249" s="486"/>
      <c r="BT249" s="486"/>
      <c r="BU249" s="486"/>
      <c r="BV249" s="486"/>
      <c r="BW249" s="486"/>
      <c r="BX249" s="486"/>
      <c r="BY249" s="486"/>
      <c r="BZ249" s="486"/>
      <c r="CA249" s="486"/>
      <c r="CB249" s="486"/>
      <c r="CC249" s="486"/>
      <c r="CD249" s="486"/>
      <c r="CE249" s="486"/>
      <c r="CF249" s="486"/>
      <c r="CG249" s="486"/>
      <c r="CH249" s="486"/>
      <c r="CI249" s="486"/>
      <c r="CJ249" s="486"/>
      <c r="CK249" s="486"/>
      <c r="CL249" s="486"/>
      <c r="CM249" s="486"/>
      <c r="CN249" s="486"/>
      <c r="CO249" s="486"/>
      <c r="CP249" s="486"/>
      <c r="CQ249" s="486"/>
      <c r="CR249" s="486"/>
      <c r="CS249" s="486"/>
      <c r="CT249" s="486"/>
      <c r="CU249" s="486"/>
      <c r="CV249" s="486"/>
      <c r="CW249" s="486"/>
      <c r="CX249" s="486"/>
      <c r="CY249" s="486"/>
      <c r="CZ249" s="486"/>
      <c r="DA249" s="486"/>
      <c r="DB249" s="486"/>
      <c r="DC249" s="486"/>
      <c r="DD249" s="486"/>
      <c r="DE249" s="486"/>
      <c r="DF249" s="486"/>
      <c r="DG249" s="486"/>
      <c r="DH249" s="486"/>
      <c r="DI249" s="486"/>
      <c r="DJ249" s="486"/>
      <c r="DK249" s="486"/>
      <c r="DL249" s="486"/>
      <c r="DM249" s="486"/>
      <c r="DN249" s="486"/>
      <c r="DO249" s="486"/>
      <c r="DP249" s="486"/>
      <c r="DQ249" s="486"/>
      <c r="DR249" s="486"/>
      <c r="DS249" s="486"/>
      <c r="DT249" s="486"/>
      <c r="DU249" s="486"/>
      <c r="DV249" s="486"/>
      <c r="DW249" s="486"/>
      <c r="DX249" s="486"/>
      <c r="DY249" s="486"/>
      <c r="DZ249" s="486"/>
      <c r="EA249" s="486"/>
      <c r="EB249" s="486"/>
      <c r="EC249" s="486"/>
      <c r="ED249" s="486"/>
      <c r="EE249" s="486"/>
      <c r="EF249" s="486"/>
    </row>
    <row r="250" spans="3:136" s="300" customFormat="1" x14ac:dyDescent="0.25">
      <c r="C250" s="303"/>
      <c r="D250" s="304"/>
      <c r="E250" s="304"/>
      <c r="F250" s="304"/>
      <c r="G250" s="304"/>
      <c r="H250" s="304"/>
      <c r="I250" s="304"/>
      <c r="J250" s="486"/>
      <c r="K250" s="486"/>
      <c r="L250" s="486">
        <v>15900</v>
      </c>
      <c r="M250" s="486"/>
      <c r="N250" s="486"/>
      <c r="O250" s="486"/>
      <c r="P250" s="486"/>
      <c r="Q250" s="486"/>
      <c r="R250" s="486"/>
      <c r="S250" s="486"/>
      <c r="T250" s="486"/>
      <c r="U250" s="486"/>
      <c r="V250" s="486"/>
      <c r="W250" s="486"/>
      <c r="X250" s="486"/>
      <c r="Y250" s="486"/>
      <c r="Z250" s="486"/>
      <c r="AA250" s="486"/>
      <c r="AB250" s="486"/>
      <c r="AC250" s="486"/>
      <c r="AD250" s="486"/>
      <c r="AE250" s="486"/>
      <c r="AF250" s="486"/>
      <c r="AG250" s="486"/>
      <c r="AH250" s="486"/>
      <c r="AI250" s="486"/>
      <c r="AJ250" s="486"/>
      <c r="AK250" s="486"/>
      <c r="AL250" s="486"/>
      <c r="AM250" s="486"/>
      <c r="AN250" s="486"/>
      <c r="AO250" s="486"/>
      <c r="AP250" s="486"/>
      <c r="AQ250" s="486"/>
      <c r="AR250" s="486"/>
      <c r="AS250" s="486"/>
      <c r="AT250" s="486"/>
      <c r="AU250" s="486"/>
      <c r="AV250" s="486"/>
      <c r="AW250" s="486"/>
      <c r="AX250" s="486"/>
      <c r="AY250" s="486"/>
      <c r="AZ250" s="486"/>
      <c r="BA250" s="486"/>
      <c r="BB250" s="486"/>
      <c r="BC250" s="486"/>
      <c r="BD250" s="486"/>
      <c r="BE250" s="486"/>
      <c r="BF250" s="486"/>
      <c r="BG250" s="486"/>
      <c r="BH250" s="486"/>
      <c r="BI250" s="486"/>
      <c r="BJ250" s="486"/>
      <c r="BK250" s="486"/>
      <c r="BL250" s="486"/>
      <c r="BM250" s="486"/>
      <c r="BN250" s="486"/>
      <c r="BO250" s="486"/>
      <c r="BP250" s="486"/>
      <c r="BQ250" s="486"/>
      <c r="BR250" s="486"/>
      <c r="BS250" s="486"/>
      <c r="BT250" s="486"/>
      <c r="BU250" s="486"/>
      <c r="BV250" s="486"/>
      <c r="BW250" s="486"/>
      <c r="BX250" s="486"/>
      <c r="BY250" s="486"/>
      <c r="BZ250" s="486"/>
      <c r="CA250" s="486"/>
      <c r="CB250" s="486"/>
      <c r="CC250" s="486"/>
      <c r="CD250" s="486"/>
      <c r="CE250" s="486"/>
      <c r="CF250" s="486"/>
      <c r="CG250" s="486"/>
      <c r="CH250" s="486"/>
      <c r="CI250" s="486"/>
      <c r="CJ250" s="486"/>
      <c r="CK250" s="486"/>
      <c r="CL250" s="486"/>
      <c r="CM250" s="486"/>
      <c r="CN250" s="486"/>
      <c r="CO250" s="486"/>
      <c r="CP250" s="486"/>
      <c r="CQ250" s="486"/>
      <c r="CR250" s="486"/>
      <c r="CS250" s="486"/>
      <c r="CT250" s="486"/>
      <c r="CU250" s="486"/>
      <c r="CV250" s="486"/>
      <c r="CW250" s="486"/>
      <c r="CX250" s="486"/>
      <c r="CY250" s="486"/>
      <c r="CZ250" s="486"/>
      <c r="DA250" s="486"/>
      <c r="DB250" s="486"/>
      <c r="DC250" s="486"/>
      <c r="DD250" s="486"/>
      <c r="DE250" s="486"/>
      <c r="DF250" s="486"/>
      <c r="DG250" s="486"/>
      <c r="DH250" s="486"/>
      <c r="DI250" s="486"/>
      <c r="DJ250" s="486"/>
      <c r="DK250" s="486"/>
      <c r="DL250" s="486"/>
      <c r="DM250" s="486"/>
      <c r="DN250" s="486"/>
      <c r="DO250" s="486"/>
      <c r="DP250" s="486"/>
      <c r="DQ250" s="486"/>
      <c r="DR250" s="486"/>
      <c r="DS250" s="486"/>
      <c r="DT250" s="486"/>
      <c r="DU250" s="486"/>
      <c r="DV250" s="486"/>
      <c r="DW250" s="486"/>
      <c r="DX250" s="486"/>
      <c r="DY250" s="486"/>
      <c r="DZ250" s="486"/>
      <c r="EA250" s="486"/>
      <c r="EB250" s="486"/>
      <c r="EC250" s="486"/>
      <c r="ED250" s="486"/>
      <c r="EE250" s="486"/>
      <c r="EF250" s="486"/>
    </row>
    <row r="251" spans="3:136" s="300" customFormat="1" x14ac:dyDescent="0.25">
      <c r="C251" s="303"/>
      <c r="D251" s="304"/>
      <c r="E251" s="304"/>
      <c r="F251" s="304"/>
      <c r="G251" s="304"/>
      <c r="H251" s="304"/>
      <c r="I251" s="304"/>
      <c r="J251" s="486"/>
      <c r="K251" s="486"/>
      <c r="L251" s="486">
        <v>16000</v>
      </c>
      <c r="M251" s="486"/>
      <c r="N251" s="486"/>
      <c r="O251" s="486"/>
      <c r="P251" s="486"/>
      <c r="Q251" s="486"/>
      <c r="R251" s="486"/>
      <c r="S251" s="486"/>
      <c r="T251" s="486"/>
      <c r="U251" s="486"/>
      <c r="V251" s="486"/>
      <c r="W251" s="486"/>
      <c r="X251" s="486"/>
      <c r="Y251" s="486"/>
      <c r="Z251" s="486"/>
      <c r="AA251" s="486"/>
      <c r="AB251" s="486"/>
      <c r="AC251" s="486"/>
      <c r="AD251" s="486"/>
      <c r="AE251" s="486"/>
      <c r="AF251" s="486"/>
      <c r="AG251" s="486"/>
      <c r="AH251" s="486"/>
      <c r="AI251" s="486"/>
      <c r="AJ251" s="486"/>
      <c r="AK251" s="486"/>
      <c r="AL251" s="486"/>
      <c r="AM251" s="486"/>
      <c r="AN251" s="486"/>
      <c r="AO251" s="486"/>
      <c r="AP251" s="486"/>
      <c r="AQ251" s="486"/>
      <c r="AR251" s="486"/>
      <c r="AS251" s="486"/>
      <c r="AT251" s="486"/>
      <c r="AU251" s="486"/>
      <c r="AV251" s="486"/>
      <c r="AW251" s="486"/>
      <c r="AX251" s="486"/>
      <c r="AY251" s="486"/>
      <c r="AZ251" s="486"/>
      <c r="BA251" s="486"/>
      <c r="BB251" s="486"/>
      <c r="BC251" s="486"/>
      <c r="BD251" s="486"/>
      <c r="BE251" s="486"/>
      <c r="BF251" s="486"/>
      <c r="BG251" s="486"/>
      <c r="BH251" s="486"/>
      <c r="BI251" s="486"/>
      <c r="BJ251" s="486"/>
      <c r="BK251" s="486"/>
      <c r="BL251" s="486"/>
      <c r="BM251" s="486"/>
      <c r="BN251" s="486"/>
      <c r="BO251" s="486"/>
      <c r="BP251" s="486"/>
      <c r="BQ251" s="486"/>
      <c r="BR251" s="486"/>
      <c r="BS251" s="486"/>
      <c r="BT251" s="486"/>
      <c r="BU251" s="486"/>
      <c r="BV251" s="486"/>
      <c r="BW251" s="486"/>
      <c r="BX251" s="486"/>
      <c r="BY251" s="486"/>
      <c r="BZ251" s="486"/>
      <c r="CA251" s="486"/>
      <c r="CB251" s="486"/>
      <c r="CC251" s="486"/>
      <c r="CD251" s="486"/>
      <c r="CE251" s="486"/>
      <c r="CF251" s="486"/>
      <c r="CG251" s="486"/>
      <c r="CH251" s="486"/>
      <c r="CI251" s="486"/>
      <c r="CJ251" s="486"/>
      <c r="CK251" s="486"/>
      <c r="CL251" s="486"/>
      <c r="CM251" s="486"/>
      <c r="CN251" s="486"/>
      <c r="CO251" s="486"/>
      <c r="CP251" s="486"/>
      <c r="CQ251" s="486"/>
      <c r="CR251" s="486"/>
      <c r="CS251" s="486"/>
      <c r="CT251" s="486"/>
      <c r="CU251" s="486"/>
      <c r="CV251" s="486"/>
      <c r="CW251" s="486"/>
      <c r="CX251" s="486"/>
      <c r="CY251" s="486"/>
      <c r="CZ251" s="486"/>
      <c r="DA251" s="486"/>
      <c r="DB251" s="486"/>
      <c r="DC251" s="486"/>
      <c r="DD251" s="486"/>
      <c r="DE251" s="486"/>
      <c r="DF251" s="486"/>
      <c r="DG251" s="486"/>
      <c r="DH251" s="486"/>
      <c r="DI251" s="486"/>
      <c r="DJ251" s="486"/>
      <c r="DK251" s="486"/>
      <c r="DL251" s="486"/>
      <c r="DM251" s="486"/>
      <c r="DN251" s="486"/>
      <c r="DO251" s="486"/>
      <c r="DP251" s="486"/>
      <c r="DQ251" s="486"/>
      <c r="DR251" s="486"/>
      <c r="DS251" s="486"/>
      <c r="DT251" s="486"/>
      <c r="DU251" s="486"/>
      <c r="DV251" s="486"/>
      <c r="DW251" s="486"/>
      <c r="DX251" s="486"/>
      <c r="DY251" s="486"/>
      <c r="DZ251" s="486"/>
      <c r="EA251" s="486"/>
      <c r="EB251" s="486"/>
      <c r="EC251" s="486"/>
      <c r="ED251" s="486"/>
      <c r="EE251" s="486"/>
      <c r="EF251" s="486"/>
    </row>
    <row r="252" spans="3:136" s="300" customFormat="1" x14ac:dyDescent="0.25">
      <c r="C252" s="303"/>
      <c r="D252" s="304"/>
      <c r="E252" s="304"/>
      <c r="F252" s="304"/>
      <c r="G252" s="304"/>
      <c r="H252" s="304"/>
      <c r="I252" s="304"/>
      <c r="J252" s="486"/>
      <c r="K252" s="486"/>
      <c r="L252" s="486">
        <v>16100</v>
      </c>
      <c r="M252" s="486"/>
      <c r="N252" s="486"/>
      <c r="O252" s="486"/>
      <c r="P252" s="486"/>
      <c r="Q252" s="486"/>
      <c r="R252" s="486"/>
      <c r="S252" s="486"/>
      <c r="T252" s="486"/>
      <c r="U252" s="486"/>
      <c r="V252" s="486"/>
      <c r="W252" s="486"/>
      <c r="X252" s="486"/>
      <c r="Y252" s="486"/>
      <c r="Z252" s="486"/>
      <c r="AA252" s="486"/>
      <c r="AB252" s="486"/>
      <c r="AC252" s="486"/>
      <c r="AD252" s="486"/>
      <c r="AE252" s="486"/>
      <c r="AF252" s="486"/>
      <c r="AG252" s="486"/>
      <c r="AH252" s="486"/>
      <c r="AI252" s="486"/>
      <c r="AJ252" s="486"/>
      <c r="AK252" s="486"/>
      <c r="AL252" s="486"/>
      <c r="AM252" s="486"/>
      <c r="AN252" s="486"/>
      <c r="AO252" s="486"/>
      <c r="AP252" s="486"/>
      <c r="AQ252" s="486"/>
      <c r="AR252" s="486"/>
      <c r="AS252" s="486"/>
      <c r="AT252" s="486"/>
      <c r="AU252" s="486"/>
      <c r="AV252" s="486"/>
      <c r="AW252" s="486"/>
      <c r="AX252" s="486"/>
      <c r="AY252" s="486"/>
      <c r="AZ252" s="486"/>
      <c r="BA252" s="486"/>
      <c r="BB252" s="486"/>
      <c r="BC252" s="486"/>
      <c r="BD252" s="486"/>
      <c r="BE252" s="486"/>
      <c r="BF252" s="486"/>
      <c r="BG252" s="486"/>
      <c r="BH252" s="486"/>
      <c r="BI252" s="486"/>
      <c r="BJ252" s="486"/>
      <c r="BK252" s="486"/>
      <c r="BL252" s="486"/>
      <c r="BM252" s="486"/>
      <c r="BN252" s="486"/>
      <c r="BO252" s="486"/>
      <c r="BP252" s="486"/>
      <c r="BQ252" s="486"/>
      <c r="BR252" s="486"/>
      <c r="BS252" s="486"/>
      <c r="BT252" s="486"/>
      <c r="BU252" s="486"/>
      <c r="BV252" s="486"/>
      <c r="BW252" s="486"/>
      <c r="BX252" s="486"/>
      <c r="BY252" s="486"/>
      <c r="BZ252" s="486"/>
      <c r="CA252" s="486"/>
      <c r="CB252" s="486"/>
      <c r="CC252" s="486"/>
      <c r="CD252" s="486"/>
      <c r="CE252" s="486"/>
      <c r="CF252" s="486"/>
      <c r="CG252" s="486"/>
      <c r="CH252" s="486"/>
      <c r="CI252" s="486"/>
      <c r="CJ252" s="486"/>
      <c r="CK252" s="486"/>
      <c r="CL252" s="486"/>
      <c r="CM252" s="486"/>
      <c r="CN252" s="486"/>
      <c r="CO252" s="486"/>
      <c r="CP252" s="486"/>
      <c r="CQ252" s="486"/>
      <c r="CR252" s="486"/>
      <c r="CS252" s="486"/>
      <c r="CT252" s="486"/>
      <c r="CU252" s="486"/>
      <c r="CV252" s="486"/>
      <c r="CW252" s="486"/>
      <c r="CX252" s="486"/>
      <c r="CY252" s="486"/>
      <c r="CZ252" s="486"/>
      <c r="DA252" s="486"/>
      <c r="DB252" s="486"/>
      <c r="DC252" s="486"/>
      <c r="DD252" s="486"/>
      <c r="DE252" s="486"/>
      <c r="DF252" s="486"/>
      <c r="DG252" s="486"/>
      <c r="DH252" s="486"/>
      <c r="DI252" s="486"/>
      <c r="DJ252" s="486"/>
      <c r="DK252" s="486"/>
      <c r="DL252" s="486"/>
      <c r="DM252" s="486"/>
      <c r="DN252" s="486"/>
      <c r="DO252" s="486"/>
      <c r="DP252" s="486"/>
      <c r="DQ252" s="486"/>
      <c r="DR252" s="486"/>
      <c r="DS252" s="486"/>
      <c r="DT252" s="486"/>
      <c r="DU252" s="486"/>
      <c r="DV252" s="486"/>
      <c r="DW252" s="486"/>
      <c r="DX252" s="486"/>
      <c r="DY252" s="486"/>
      <c r="DZ252" s="486"/>
      <c r="EA252" s="486"/>
      <c r="EB252" s="486"/>
      <c r="EC252" s="486"/>
      <c r="ED252" s="486"/>
      <c r="EE252" s="486"/>
      <c r="EF252" s="486"/>
    </row>
    <row r="253" spans="3:136" s="300" customFormat="1" x14ac:dyDescent="0.25">
      <c r="C253" s="303"/>
      <c r="D253" s="304"/>
      <c r="E253" s="304"/>
      <c r="F253" s="304"/>
      <c r="G253" s="304"/>
      <c r="H253" s="304"/>
      <c r="I253" s="304"/>
      <c r="J253" s="486"/>
      <c r="K253" s="486"/>
      <c r="L253" s="486">
        <v>16200</v>
      </c>
      <c r="M253" s="486"/>
      <c r="N253" s="486"/>
      <c r="O253" s="486"/>
      <c r="P253" s="486"/>
      <c r="Q253" s="486"/>
      <c r="R253" s="486"/>
      <c r="S253" s="486"/>
      <c r="T253" s="486"/>
      <c r="U253" s="486"/>
      <c r="V253" s="486"/>
      <c r="W253" s="486"/>
      <c r="X253" s="486"/>
      <c r="Y253" s="486"/>
      <c r="Z253" s="486"/>
      <c r="AA253" s="486"/>
      <c r="AB253" s="486"/>
      <c r="AC253" s="486"/>
      <c r="AD253" s="486"/>
      <c r="AE253" s="486"/>
      <c r="AF253" s="486"/>
      <c r="AG253" s="486"/>
      <c r="AH253" s="486"/>
      <c r="AI253" s="486"/>
      <c r="AJ253" s="486"/>
      <c r="AK253" s="486"/>
      <c r="AL253" s="486"/>
      <c r="AM253" s="486"/>
      <c r="AN253" s="486"/>
      <c r="AO253" s="486"/>
      <c r="AP253" s="486"/>
      <c r="AQ253" s="486"/>
      <c r="AR253" s="486"/>
      <c r="AS253" s="486"/>
      <c r="AT253" s="486"/>
      <c r="AU253" s="486"/>
      <c r="AV253" s="486"/>
      <c r="AW253" s="486"/>
      <c r="AX253" s="486"/>
      <c r="AY253" s="486"/>
      <c r="AZ253" s="486"/>
      <c r="BA253" s="486"/>
      <c r="BB253" s="486"/>
      <c r="BC253" s="486"/>
      <c r="BD253" s="486"/>
      <c r="BE253" s="486"/>
      <c r="BF253" s="486"/>
      <c r="BG253" s="486"/>
      <c r="BH253" s="486"/>
      <c r="BI253" s="486"/>
      <c r="BJ253" s="486"/>
      <c r="BK253" s="486"/>
      <c r="BL253" s="486"/>
      <c r="BM253" s="486"/>
      <c r="BN253" s="486"/>
      <c r="BO253" s="486"/>
      <c r="BP253" s="486"/>
      <c r="BQ253" s="486"/>
      <c r="BR253" s="486"/>
      <c r="BS253" s="486"/>
      <c r="BT253" s="486"/>
      <c r="BU253" s="486"/>
      <c r="BV253" s="486"/>
      <c r="BW253" s="486"/>
      <c r="BX253" s="486"/>
      <c r="BY253" s="486"/>
      <c r="BZ253" s="486"/>
      <c r="CA253" s="486"/>
      <c r="CB253" s="486"/>
      <c r="CC253" s="486"/>
      <c r="CD253" s="486"/>
      <c r="CE253" s="486"/>
      <c r="CF253" s="486"/>
      <c r="CG253" s="486"/>
      <c r="CH253" s="486"/>
      <c r="CI253" s="486"/>
      <c r="CJ253" s="486"/>
      <c r="CK253" s="486"/>
      <c r="CL253" s="486"/>
      <c r="CM253" s="486"/>
      <c r="CN253" s="486"/>
      <c r="CO253" s="486"/>
      <c r="CP253" s="486"/>
      <c r="CQ253" s="486"/>
      <c r="CR253" s="486"/>
      <c r="CS253" s="486"/>
      <c r="CT253" s="486"/>
      <c r="CU253" s="486"/>
      <c r="CV253" s="486"/>
      <c r="CW253" s="486"/>
      <c r="CX253" s="486"/>
      <c r="CY253" s="486"/>
      <c r="CZ253" s="486"/>
      <c r="DA253" s="486"/>
      <c r="DB253" s="486"/>
      <c r="DC253" s="486"/>
      <c r="DD253" s="486"/>
      <c r="DE253" s="486"/>
      <c r="DF253" s="486"/>
      <c r="DG253" s="486"/>
      <c r="DH253" s="486"/>
      <c r="DI253" s="486"/>
      <c r="DJ253" s="486"/>
      <c r="DK253" s="486"/>
      <c r="DL253" s="486"/>
      <c r="DM253" s="486"/>
      <c r="DN253" s="486"/>
      <c r="DO253" s="486"/>
      <c r="DP253" s="486"/>
      <c r="DQ253" s="486"/>
      <c r="DR253" s="486"/>
      <c r="DS253" s="486"/>
      <c r="DT253" s="486"/>
      <c r="DU253" s="486"/>
      <c r="DV253" s="486"/>
      <c r="DW253" s="486"/>
      <c r="DX253" s="486"/>
      <c r="DY253" s="486"/>
      <c r="DZ253" s="486"/>
      <c r="EA253" s="486"/>
      <c r="EB253" s="486"/>
      <c r="EC253" s="486"/>
      <c r="ED253" s="486"/>
      <c r="EE253" s="486"/>
      <c r="EF253" s="486"/>
    </row>
    <row r="254" spans="3:136" s="300" customFormat="1" x14ac:dyDescent="0.25">
      <c r="C254" s="303"/>
      <c r="D254" s="304"/>
      <c r="E254" s="304"/>
      <c r="F254" s="304"/>
      <c r="G254" s="304"/>
      <c r="H254" s="304"/>
      <c r="I254" s="304"/>
      <c r="J254" s="486"/>
      <c r="K254" s="486"/>
      <c r="L254" s="486">
        <v>16300</v>
      </c>
      <c r="M254" s="486"/>
      <c r="N254" s="486"/>
      <c r="O254" s="486"/>
      <c r="P254" s="486"/>
      <c r="Q254" s="486"/>
      <c r="R254" s="486"/>
      <c r="S254" s="486"/>
      <c r="T254" s="486"/>
      <c r="U254" s="486"/>
      <c r="V254" s="486"/>
      <c r="W254" s="486"/>
      <c r="X254" s="486"/>
      <c r="Y254" s="486"/>
      <c r="Z254" s="486"/>
      <c r="AA254" s="486"/>
      <c r="AB254" s="486"/>
      <c r="AC254" s="486"/>
      <c r="AD254" s="486"/>
      <c r="AE254" s="486"/>
      <c r="AF254" s="486"/>
      <c r="AG254" s="486"/>
      <c r="AH254" s="486"/>
      <c r="AI254" s="486"/>
      <c r="AJ254" s="486"/>
      <c r="AK254" s="486"/>
      <c r="AL254" s="486"/>
      <c r="AM254" s="486"/>
      <c r="AN254" s="486"/>
      <c r="AO254" s="486"/>
      <c r="AP254" s="486"/>
      <c r="AQ254" s="486"/>
      <c r="AR254" s="486"/>
      <c r="AS254" s="486"/>
      <c r="AT254" s="486"/>
      <c r="AU254" s="486"/>
      <c r="AV254" s="486"/>
      <c r="AW254" s="486"/>
      <c r="AX254" s="486"/>
      <c r="AY254" s="486"/>
      <c r="AZ254" s="486"/>
      <c r="BA254" s="486"/>
      <c r="BB254" s="486"/>
      <c r="BC254" s="486"/>
      <c r="BD254" s="486"/>
      <c r="BE254" s="486"/>
      <c r="BF254" s="486"/>
      <c r="BG254" s="486"/>
      <c r="BH254" s="486"/>
      <c r="BI254" s="486"/>
      <c r="BJ254" s="486"/>
      <c r="BK254" s="486"/>
      <c r="BL254" s="486"/>
      <c r="BM254" s="486"/>
      <c r="BN254" s="486"/>
      <c r="BO254" s="486"/>
      <c r="BP254" s="486"/>
      <c r="BQ254" s="486"/>
      <c r="BR254" s="486"/>
      <c r="BS254" s="486"/>
      <c r="BT254" s="486"/>
      <c r="BU254" s="486"/>
      <c r="BV254" s="486"/>
      <c r="BW254" s="486"/>
      <c r="BX254" s="486"/>
      <c r="BY254" s="486"/>
      <c r="BZ254" s="486"/>
      <c r="CA254" s="486"/>
      <c r="CB254" s="486"/>
      <c r="CC254" s="486"/>
      <c r="CD254" s="486"/>
      <c r="CE254" s="486"/>
      <c r="CF254" s="486"/>
      <c r="CG254" s="486"/>
      <c r="CH254" s="486"/>
      <c r="CI254" s="486"/>
      <c r="CJ254" s="486"/>
      <c r="CK254" s="486"/>
      <c r="CL254" s="486"/>
      <c r="CM254" s="486"/>
      <c r="CN254" s="486"/>
      <c r="CO254" s="486"/>
      <c r="CP254" s="486"/>
      <c r="CQ254" s="486"/>
      <c r="CR254" s="486"/>
      <c r="CS254" s="486"/>
      <c r="CT254" s="486"/>
      <c r="CU254" s="486"/>
      <c r="CV254" s="486"/>
      <c r="CW254" s="486"/>
      <c r="CX254" s="486"/>
      <c r="CY254" s="486"/>
      <c r="CZ254" s="486"/>
      <c r="DA254" s="486"/>
      <c r="DB254" s="486"/>
      <c r="DC254" s="486"/>
      <c r="DD254" s="486"/>
      <c r="DE254" s="486"/>
      <c r="DF254" s="486"/>
      <c r="DG254" s="486"/>
      <c r="DH254" s="486"/>
      <c r="DI254" s="486"/>
      <c r="DJ254" s="486"/>
      <c r="DK254" s="486"/>
      <c r="DL254" s="486"/>
      <c r="DM254" s="486"/>
      <c r="DN254" s="486"/>
      <c r="DO254" s="486"/>
      <c r="DP254" s="486"/>
      <c r="DQ254" s="486"/>
      <c r="DR254" s="486"/>
      <c r="DS254" s="486"/>
      <c r="DT254" s="486"/>
      <c r="DU254" s="486"/>
      <c r="DV254" s="486"/>
      <c r="DW254" s="486"/>
      <c r="DX254" s="486"/>
      <c r="DY254" s="486"/>
      <c r="DZ254" s="486"/>
      <c r="EA254" s="486"/>
      <c r="EB254" s="486"/>
      <c r="EC254" s="486"/>
      <c r="ED254" s="486"/>
      <c r="EE254" s="486"/>
      <c r="EF254" s="486"/>
    </row>
    <row r="255" spans="3:136" s="300" customFormat="1" x14ac:dyDescent="0.25">
      <c r="C255" s="303"/>
      <c r="D255" s="304"/>
      <c r="E255" s="304"/>
      <c r="F255" s="304"/>
      <c r="G255" s="304"/>
      <c r="H255" s="304"/>
      <c r="I255" s="304"/>
      <c r="J255" s="486"/>
      <c r="K255" s="486"/>
      <c r="L255" s="486">
        <v>16400</v>
      </c>
      <c r="M255" s="486"/>
      <c r="N255" s="486"/>
      <c r="O255" s="486"/>
      <c r="P255" s="486"/>
      <c r="Q255" s="486"/>
      <c r="R255" s="486"/>
      <c r="S255" s="486"/>
      <c r="T255" s="486"/>
      <c r="U255" s="486"/>
      <c r="V255" s="486"/>
      <c r="W255" s="486"/>
      <c r="X255" s="486"/>
      <c r="Y255" s="486"/>
      <c r="Z255" s="486"/>
      <c r="AA255" s="486"/>
      <c r="AB255" s="486"/>
      <c r="AC255" s="486"/>
      <c r="AD255" s="486"/>
      <c r="AE255" s="486"/>
      <c r="AF255" s="486"/>
      <c r="AG255" s="486"/>
      <c r="AH255" s="486"/>
      <c r="AI255" s="486"/>
      <c r="AJ255" s="486"/>
      <c r="AK255" s="486"/>
      <c r="AL255" s="486"/>
      <c r="AM255" s="486"/>
      <c r="AN255" s="486"/>
      <c r="AO255" s="486"/>
      <c r="AP255" s="486"/>
      <c r="AQ255" s="486"/>
      <c r="AR255" s="486"/>
      <c r="AS255" s="486"/>
      <c r="AT255" s="486"/>
      <c r="AU255" s="486"/>
      <c r="AV255" s="486"/>
      <c r="AW255" s="486"/>
      <c r="AX255" s="486"/>
      <c r="AY255" s="486"/>
      <c r="AZ255" s="486"/>
      <c r="BA255" s="486"/>
      <c r="BB255" s="486"/>
      <c r="BC255" s="486"/>
      <c r="BD255" s="486"/>
      <c r="BE255" s="486"/>
      <c r="BF255" s="486"/>
      <c r="BG255" s="486"/>
      <c r="BH255" s="486"/>
      <c r="BI255" s="486"/>
      <c r="BJ255" s="486"/>
      <c r="BK255" s="486"/>
      <c r="BL255" s="486"/>
      <c r="BM255" s="486"/>
      <c r="BN255" s="486"/>
      <c r="BO255" s="486"/>
      <c r="BP255" s="486"/>
      <c r="BQ255" s="486"/>
      <c r="BR255" s="486"/>
      <c r="BS255" s="486"/>
      <c r="BT255" s="486"/>
      <c r="BU255" s="486"/>
      <c r="BV255" s="486"/>
      <c r="BW255" s="486"/>
      <c r="BX255" s="486"/>
      <c r="BY255" s="486"/>
      <c r="BZ255" s="486"/>
      <c r="CA255" s="486"/>
      <c r="CB255" s="486"/>
      <c r="CC255" s="486"/>
      <c r="CD255" s="486"/>
      <c r="CE255" s="486"/>
      <c r="CF255" s="486"/>
      <c r="CG255" s="486"/>
      <c r="CH255" s="486"/>
      <c r="CI255" s="486"/>
      <c r="CJ255" s="486"/>
      <c r="CK255" s="486"/>
      <c r="CL255" s="486"/>
      <c r="CM255" s="486"/>
      <c r="CN255" s="486"/>
      <c r="CO255" s="486"/>
      <c r="CP255" s="486"/>
      <c r="CQ255" s="486"/>
      <c r="CR255" s="486"/>
      <c r="CS255" s="486"/>
      <c r="CT255" s="486"/>
      <c r="CU255" s="486"/>
      <c r="CV255" s="486"/>
      <c r="CW255" s="486"/>
      <c r="CX255" s="486"/>
      <c r="CY255" s="486"/>
      <c r="CZ255" s="486"/>
      <c r="DA255" s="486"/>
      <c r="DB255" s="486"/>
      <c r="DC255" s="486"/>
      <c r="DD255" s="486"/>
      <c r="DE255" s="486"/>
      <c r="DF255" s="486"/>
      <c r="DG255" s="486"/>
      <c r="DH255" s="486"/>
      <c r="DI255" s="486"/>
      <c r="DJ255" s="486"/>
      <c r="DK255" s="486"/>
      <c r="DL255" s="486"/>
      <c r="DM255" s="486"/>
      <c r="DN255" s="486"/>
      <c r="DO255" s="486"/>
      <c r="DP255" s="486"/>
      <c r="DQ255" s="486"/>
      <c r="DR255" s="486"/>
      <c r="DS255" s="486"/>
      <c r="DT255" s="486"/>
      <c r="DU255" s="486"/>
      <c r="DV255" s="486"/>
      <c r="DW255" s="486"/>
      <c r="DX255" s="486"/>
      <c r="DY255" s="486"/>
      <c r="DZ255" s="486"/>
      <c r="EA255" s="486"/>
      <c r="EB255" s="486"/>
      <c r="EC255" s="486"/>
      <c r="ED255" s="486"/>
      <c r="EE255" s="486"/>
      <c r="EF255" s="486"/>
    </row>
    <row r="256" spans="3:136" s="300" customFormat="1" x14ac:dyDescent="0.25">
      <c r="C256" s="303"/>
      <c r="D256" s="304"/>
      <c r="E256" s="304"/>
      <c r="F256" s="304"/>
      <c r="G256" s="304"/>
      <c r="H256" s="304"/>
      <c r="I256" s="304"/>
      <c r="J256" s="486"/>
      <c r="K256" s="486"/>
      <c r="L256" s="486">
        <v>16500</v>
      </c>
      <c r="M256" s="486"/>
      <c r="N256" s="486"/>
      <c r="O256" s="486"/>
      <c r="P256" s="486"/>
      <c r="Q256" s="486"/>
      <c r="R256" s="486"/>
      <c r="S256" s="486"/>
      <c r="T256" s="486"/>
      <c r="U256" s="486"/>
      <c r="V256" s="486"/>
      <c r="W256" s="486"/>
      <c r="X256" s="486"/>
      <c r="Y256" s="486"/>
      <c r="Z256" s="486"/>
      <c r="AA256" s="486"/>
      <c r="AB256" s="486"/>
      <c r="AC256" s="486"/>
      <c r="AD256" s="486"/>
      <c r="AE256" s="486"/>
      <c r="AF256" s="486"/>
      <c r="AG256" s="486"/>
      <c r="AH256" s="486"/>
      <c r="AI256" s="486"/>
      <c r="AJ256" s="486"/>
      <c r="AK256" s="486"/>
      <c r="AL256" s="486"/>
      <c r="AM256" s="486"/>
      <c r="AN256" s="486"/>
      <c r="AO256" s="486"/>
      <c r="AP256" s="486"/>
      <c r="AQ256" s="486"/>
      <c r="AR256" s="486"/>
      <c r="AS256" s="486"/>
      <c r="AT256" s="486"/>
      <c r="AU256" s="486"/>
      <c r="AV256" s="486"/>
      <c r="AW256" s="486"/>
      <c r="AX256" s="486"/>
      <c r="AY256" s="486"/>
      <c r="AZ256" s="486"/>
      <c r="BA256" s="486"/>
      <c r="BB256" s="486"/>
      <c r="BC256" s="486"/>
      <c r="BD256" s="486"/>
      <c r="BE256" s="486"/>
      <c r="BF256" s="486"/>
      <c r="BG256" s="486"/>
      <c r="BH256" s="486"/>
      <c r="BI256" s="486"/>
      <c r="BJ256" s="486"/>
      <c r="BK256" s="486"/>
      <c r="BL256" s="486"/>
      <c r="BM256" s="486"/>
      <c r="BN256" s="486"/>
      <c r="BO256" s="486"/>
      <c r="BP256" s="486"/>
      <c r="BQ256" s="486"/>
      <c r="BR256" s="486"/>
      <c r="BS256" s="486"/>
      <c r="BT256" s="486"/>
      <c r="BU256" s="486"/>
      <c r="BV256" s="486"/>
      <c r="BW256" s="486"/>
      <c r="BX256" s="486"/>
      <c r="BY256" s="486"/>
      <c r="BZ256" s="486"/>
      <c r="CA256" s="486"/>
      <c r="CB256" s="486"/>
      <c r="CC256" s="486"/>
      <c r="CD256" s="486"/>
      <c r="CE256" s="486"/>
      <c r="CF256" s="486"/>
      <c r="CG256" s="486"/>
      <c r="CH256" s="486"/>
      <c r="CI256" s="486"/>
      <c r="CJ256" s="486"/>
      <c r="CK256" s="486"/>
      <c r="CL256" s="486"/>
      <c r="CM256" s="486"/>
      <c r="CN256" s="486"/>
      <c r="CO256" s="486"/>
      <c r="CP256" s="486"/>
      <c r="CQ256" s="486"/>
      <c r="CR256" s="486"/>
      <c r="CS256" s="486"/>
      <c r="CT256" s="486"/>
      <c r="CU256" s="486"/>
      <c r="CV256" s="486"/>
      <c r="CW256" s="486"/>
      <c r="CX256" s="486"/>
      <c r="CY256" s="486"/>
      <c r="CZ256" s="486"/>
      <c r="DA256" s="486"/>
      <c r="DB256" s="486"/>
      <c r="DC256" s="486"/>
      <c r="DD256" s="486"/>
      <c r="DE256" s="486"/>
      <c r="DF256" s="486"/>
      <c r="DG256" s="486"/>
      <c r="DH256" s="486"/>
      <c r="DI256" s="486"/>
      <c r="DJ256" s="486"/>
      <c r="DK256" s="486"/>
      <c r="DL256" s="486"/>
      <c r="DM256" s="486"/>
      <c r="DN256" s="486"/>
      <c r="DO256" s="486"/>
      <c r="DP256" s="486"/>
      <c r="DQ256" s="486"/>
      <c r="DR256" s="486"/>
      <c r="DS256" s="486"/>
      <c r="DT256" s="486"/>
      <c r="DU256" s="486"/>
      <c r="DV256" s="486"/>
      <c r="DW256" s="486"/>
      <c r="DX256" s="486"/>
      <c r="DY256" s="486"/>
      <c r="DZ256" s="486"/>
      <c r="EA256" s="486"/>
      <c r="EB256" s="486"/>
      <c r="EC256" s="486"/>
      <c r="ED256" s="486"/>
      <c r="EE256" s="486"/>
      <c r="EF256" s="486"/>
    </row>
    <row r="257" spans="3:136" s="300" customFormat="1" x14ac:dyDescent="0.25">
      <c r="C257" s="303"/>
      <c r="D257" s="304"/>
      <c r="E257" s="304"/>
      <c r="F257" s="304"/>
      <c r="G257" s="304"/>
      <c r="H257" s="304"/>
      <c r="I257" s="304"/>
      <c r="J257" s="486"/>
      <c r="K257" s="486"/>
      <c r="L257" s="486">
        <v>16600</v>
      </c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86"/>
      <c r="Y257" s="486"/>
      <c r="Z257" s="486"/>
      <c r="AA257" s="486"/>
      <c r="AB257" s="486"/>
      <c r="AC257" s="486"/>
      <c r="AD257" s="486"/>
      <c r="AE257" s="486"/>
      <c r="AF257" s="486"/>
      <c r="AG257" s="486"/>
      <c r="AH257" s="486"/>
      <c r="AI257" s="486"/>
      <c r="AJ257" s="486"/>
      <c r="AK257" s="486"/>
      <c r="AL257" s="486"/>
      <c r="AM257" s="486"/>
      <c r="AN257" s="486"/>
      <c r="AO257" s="486"/>
      <c r="AP257" s="486"/>
      <c r="AQ257" s="486"/>
      <c r="AR257" s="486"/>
      <c r="AS257" s="486"/>
      <c r="AT257" s="486"/>
      <c r="AU257" s="486"/>
      <c r="AV257" s="486"/>
      <c r="AW257" s="486"/>
      <c r="AX257" s="486"/>
      <c r="AY257" s="486"/>
      <c r="AZ257" s="486"/>
      <c r="BA257" s="486"/>
      <c r="BB257" s="486"/>
      <c r="BC257" s="486"/>
      <c r="BD257" s="486"/>
      <c r="BE257" s="486"/>
      <c r="BF257" s="486"/>
      <c r="BG257" s="486"/>
      <c r="BH257" s="486"/>
      <c r="BI257" s="486"/>
      <c r="BJ257" s="486"/>
      <c r="BK257" s="486"/>
      <c r="BL257" s="486"/>
      <c r="BM257" s="486"/>
      <c r="BN257" s="486"/>
      <c r="BO257" s="486"/>
      <c r="BP257" s="486"/>
      <c r="BQ257" s="486"/>
      <c r="BR257" s="486"/>
      <c r="BS257" s="486"/>
      <c r="BT257" s="486"/>
      <c r="BU257" s="486"/>
      <c r="BV257" s="486"/>
      <c r="BW257" s="486"/>
      <c r="BX257" s="486"/>
      <c r="BY257" s="486"/>
      <c r="BZ257" s="486"/>
      <c r="CA257" s="486"/>
      <c r="CB257" s="486"/>
      <c r="CC257" s="486"/>
      <c r="CD257" s="486"/>
      <c r="CE257" s="486"/>
      <c r="CF257" s="486"/>
      <c r="CG257" s="486"/>
      <c r="CH257" s="486"/>
      <c r="CI257" s="486"/>
      <c r="CJ257" s="486"/>
      <c r="CK257" s="486"/>
      <c r="CL257" s="486"/>
      <c r="CM257" s="486"/>
      <c r="CN257" s="486"/>
      <c r="CO257" s="486"/>
      <c r="CP257" s="486"/>
      <c r="CQ257" s="486"/>
      <c r="CR257" s="486"/>
      <c r="CS257" s="486"/>
      <c r="CT257" s="486"/>
      <c r="CU257" s="486"/>
      <c r="CV257" s="486"/>
      <c r="CW257" s="486"/>
      <c r="CX257" s="486"/>
      <c r="CY257" s="486"/>
      <c r="CZ257" s="486"/>
      <c r="DA257" s="486"/>
      <c r="DB257" s="486"/>
      <c r="DC257" s="486"/>
      <c r="DD257" s="486"/>
      <c r="DE257" s="486"/>
      <c r="DF257" s="486"/>
      <c r="DG257" s="486"/>
      <c r="DH257" s="486"/>
      <c r="DI257" s="486"/>
      <c r="DJ257" s="486"/>
      <c r="DK257" s="486"/>
      <c r="DL257" s="486"/>
      <c r="DM257" s="486"/>
      <c r="DN257" s="486"/>
      <c r="DO257" s="486"/>
      <c r="DP257" s="486"/>
      <c r="DQ257" s="486"/>
      <c r="DR257" s="486"/>
      <c r="DS257" s="486"/>
      <c r="DT257" s="486"/>
      <c r="DU257" s="486"/>
      <c r="DV257" s="486"/>
      <c r="DW257" s="486"/>
      <c r="DX257" s="486"/>
      <c r="DY257" s="486"/>
      <c r="DZ257" s="486"/>
      <c r="EA257" s="486"/>
      <c r="EB257" s="486"/>
      <c r="EC257" s="486"/>
      <c r="ED257" s="486"/>
      <c r="EE257" s="486"/>
      <c r="EF257" s="486"/>
    </row>
    <row r="258" spans="3:136" s="300" customFormat="1" x14ac:dyDescent="0.25">
      <c r="C258" s="303"/>
      <c r="D258" s="304"/>
      <c r="E258" s="304"/>
      <c r="F258" s="304"/>
      <c r="G258" s="304"/>
      <c r="H258" s="304"/>
      <c r="I258" s="304"/>
      <c r="J258" s="486"/>
      <c r="K258" s="486"/>
      <c r="L258" s="486">
        <v>16700</v>
      </c>
      <c r="M258" s="486"/>
      <c r="N258" s="486"/>
      <c r="O258" s="486"/>
      <c r="P258" s="486"/>
      <c r="Q258" s="486"/>
      <c r="R258" s="486"/>
      <c r="S258" s="486"/>
      <c r="T258" s="486"/>
      <c r="U258" s="486"/>
      <c r="V258" s="486"/>
      <c r="W258" s="486"/>
      <c r="X258" s="486"/>
      <c r="Y258" s="486"/>
      <c r="Z258" s="486"/>
      <c r="AA258" s="486"/>
      <c r="AB258" s="486"/>
      <c r="AC258" s="486"/>
      <c r="AD258" s="486"/>
      <c r="AE258" s="486"/>
      <c r="AF258" s="486"/>
      <c r="AG258" s="486"/>
      <c r="AH258" s="486"/>
      <c r="AI258" s="486"/>
      <c r="AJ258" s="486"/>
      <c r="AK258" s="486"/>
      <c r="AL258" s="486"/>
      <c r="AM258" s="486"/>
      <c r="AN258" s="486"/>
      <c r="AO258" s="486"/>
      <c r="AP258" s="486"/>
      <c r="AQ258" s="486"/>
      <c r="AR258" s="486"/>
      <c r="AS258" s="486"/>
      <c r="AT258" s="486"/>
      <c r="AU258" s="486"/>
      <c r="AV258" s="486"/>
      <c r="AW258" s="486"/>
      <c r="AX258" s="486"/>
      <c r="AY258" s="486"/>
      <c r="AZ258" s="486"/>
      <c r="BA258" s="486"/>
      <c r="BB258" s="486"/>
      <c r="BC258" s="486"/>
      <c r="BD258" s="486"/>
      <c r="BE258" s="486"/>
      <c r="BF258" s="486"/>
      <c r="BG258" s="486"/>
      <c r="BH258" s="486"/>
      <c r="BI258" s="486"/>
      <c r="BJ258" s="486"/>
      <c r="BK258" s="486"/>
      <c r="BL258" s="486"/>
      <c r="BM258" s="486"/>
      <c r="BN258" s="486"/>
      <c r="BO258" s="486"/>
      <c r="BP258" s="486"/>
      <c r="BQ258" s="486"/>
      <c r="BR258" s="486"/>
      <c r="BS258" s="486"/>
      <c r="BT258" s="486"/>
      <c r="BU258" s="486"/>
      <c r="BV258" s="486"/>
      <c r="BW258" s="486"/>
      <c r="BX258" s="486"/>
      <c r="BY258" s="486"/>
      <c r="BZ258" s="486"/>
      <c r="CA258" s="486"/>
      <c r="CB258" s="486"/>
      <c r="CC258" s="486"/>
      <c r="CD258" s="486"/>
      <c r="CE258" s="486"/>
      <c r="CF258" s="486"/>
      <c r="CG258" s="486"/>
      <c r="CH258" s="486"/>
      <c r="CI258" s="486"/>
      <c r="CJ258" s="486"/>
      <c r="CK258" s="486"/>
      <c r="CL258" s="486"/>
      <c r="CM258" s="486"/>
      <c r="CN258" s="486"/>
      <c r="CO258" s="486"/>
      <c r="CP258" s="486"/>
      <c r="CQ258" s="486"/>
      <c r="CR258" s="486"/>
      <c r="CS258" s="486"/>
      <c r="CT258" s="486"/>
      <c r="CU258" s="486"/>
      <c r="CV258" s="486"/>
      <c r="CW258" s="486"/>
      <c r="CX258" s="486"/>
      <c r="CY258" s="486"/>
      <c r="CZ258" s="486"/>
      <c r="DA258" s="486"/>
      <c r="DB258" s="486"/>
      <c r="DC258" s="486"/>
      <c r="DD258" s="486"/>
      <c r="DE258" s="486"/>
      <c r="DF258" s="486"/>
      <c r="DG258" s="486"/>
      <c r="DH258" s="486"/>
      <c r="DI258" s="486"/>
      <c r="DJ258" s="486"/>
      <c r="DK258" s="486"/>
      <c r="DL258" s="486"/>
      <c r="DM258" s="486"/>
      <c r="DN258" s="486"/>
      <c r="DO258" s="486"/>
      <c r="DP258" s="486"/>
      <c r="DQ258" s="486"/>
      <c r="DR258" s="486"/>
      <c r="DS258" s="486"/>
      <c r="DT258" s="486"/>
      <c r="DU258" s="486"/>
      <c r="DV258" s="486"/>
      <c r="DW258" s="486"/>
      <c r="DX258" s="486"/>
      <c r="DY258" s="486"/>
      <c r="DZ258" s="486"/>
      <c r="EA258" s="486"/>
      <c r="EB258" s="486"/>
      <c r="EC258" s="486"/>
      <c r="ED258" s="486"/>
      <c r="EE258" s="486"/>
      <c r="EF258" s="486"/>
    </row>
    <row r="259" spans="3:136" s="300" customFormat="1" x14ac:dyDescent="0.25">
      <c r="C259" s="303"/>
      <c r="D259" s="304"/>
      <c r="E259" s="304"/>
      <c r="F259" s="304"/>
      <c r="G259" s="304"/>
      <c r="H259" s="304"/>
      <c r="I259" s="304"/>
      <c r="J259" s="486"/>
      <c r="K259" s="486"/>
      <c r="L259" s="486">
        <v>16800</v>
      </c>
      <c r="M259" s="486"/>
      <c r="N259" s="486"/>
      <c r="O259" s="486"/>
      <c r="P259" s="486"/>
      <c r="Q259" s="486"/>
      <c r="R259" s="486"/>
      <c r="S259" s="486"/>
      <c r="T259" s="486"/>
      <c r="U259" s="486"/>
      <c r="V259" s="486"/>
      <c r="W259" s="486"/>
      <c r="X259" s="486"/>
      <c r="Y259" s="486"/>
      <c r="Z259" s="486"/>
      <c r="AA259" s="486"/>
      <c r="AB259" s="486"/>
      <c r="AC259" s="486"/>
      <c r="AD259" s="486"/>
      <c r="AE259" s="486"/>
      <c r="AF259" s="486"/>
      <c r="AG259" s="486"/>
      <c r="AH259" s="486"/>
      <c r="AI259" s="486"/>
      <c r="AJ259" s="486"/>
      <c r="AK259" s="486"/>
      <c r="AL259" s="486"/>
      <c r="AM259" s="486"/>
      <c r="AN259" s="486"/>
      <c r="AO259" s="486"/>
      <c r="AP259" s="486"/>
      <c r="AQ259" s="486"/>
      <c r="AR259" s="486"/>
      <c r="AS259" s="486"/>
      <c r="AT259" s="486"/>
      <c r="AU259" s="486"/>
      <c r="AV259" s="486"/>
      <c r="AW259" s="486"/>
      <c r="AX259" s="486"/>
      <c r="AY259" s="486"/>
      <c r="AZ259" s="486"/>
      <c r="BA259" s="486"/>
      <c r="BB259" s="486"/>
      <c r="BC259" s="486"/>
      <c r="BD259" s="486"/>
      <c r="BE259" s="486"/>
      <c r="BF259" s="486"/>
      <c r="BG259" s="486"/>
      <c r="BH259" s="486"/>
      <c r="BI259" s="486"/>
      <c r="BJ259" s="486"/>
      <c r="BK259" s="486"/>
      <c r="BL259" s="486"/>
      <c r="BM259" s="486"/>
      <c r="BN259" s="486"/>
      <c r="BO259" s="486"/>
      <c r="BP259" s="486"/>
      <c r="BQ259" s="486"/>
      <c r="BR259" s="486"/>
      <c r="BS259" s="486"/>
      <c r="BT259" s="486"/>
      <c r="BU259" s="486"/>
      <c r="BV259" s="486"/>
      <c r="BW259" s="486"/>
      <c r="BX259" s="486"/>
      <c r="BY259" s="486"/>
      <c r="BZ259" s="486"/>
      <c r="CA259" s="486"/>
      <c r="CB259" s="486"/>
      <c r="CC259" s="486"/>
      <c r="CD259" s="486"/>
      <c r="CE259" s="486"/>
      <c r="CF259" s="486"/>
      <c r="CG259" s="486"/>
      <c r="CH259" s="486"/>
      <c r="CI259" s="486"/>
      <c r="CJ259" s="486"/>
      <c r="CK259" s="486"/>
      <c r="CL259" s="486"/>
      <c r="CM259" s="486"/>
      <c r="CN259" s="486"/>
      <c r="CO259" s="486"/>
      <c r="CP259" s="486"/>
      <c r="CQ259" s="486"/>
      <c r="CR259" s="486"/>
      <c r="CS259" s="486"/>
      <c r="CT259" s="486"/>
      <c r="CU259" s="486"/>
      <c r="CV259" s="486"/>
      <c r="CW259" s="486"/>
      <c r="CX259" s="486"/>
      <c r="CY259" s="486"/>
      <c r="CZ259" s="486"/>
      <c r="DA259" s="486"/>
      <c r="DB259" s="486"/>
      <c r="DC259" s="486"/>
      <c r="DD259" s="486"/>
      <c r="DE259" s="486"/>
      <c r="DF259" s="486"/>
      <c r="DG259" s="486"/>
      <c r="DH259" s="486"/>
      <c r="DI259" s="486"/>
      <c r="DJ259" s="486"/>
      <c r="DK259" s="486"/>
      <c r="DL259" s="486"/>
      <c r="DM259" s="486"/>
      <c r="DN259" s="486"/>
      <c r="DO259" s="486"/>
      <c r="DP259" s="486"/>
      <c r="DQ259" s="486"/>
      <c r="DR259" s="486"/>
      <c r="DS259" s="486"/>
      <c r="DT259" s="486"/>
      <c r="DU259" s="486"/>
      <c r="DV259" s="486"/>
      <c r="DW259" s="486"/>
      <c r="DX259" s="486"/>
      <c r="DY259" s="486"/>
      <c r="DZ259" s="486"/>
      <c r="EA259" s="486"/>
      <c r="EB259" s="486"/>
      <c r="EC259" s="486"/>
      <c r="ED259" s="486"/>
      <c r="EE259" s="486"/>
      <c r="EF259" s="486"/>
    </row>
    <row r="260" spans="3:136" s="300" customFormat="1" x14ac:dyDescent="0.25">
      <c r="C260" s="303"/>
      <c r="D260" s="304"/>
      <c r="E260" s="304"/>
      <c r="F260" s="304"/>
      <c r="G260" s="304"/>
      <c r="H260" s="304"/>
      <c r="I260" s="304"/>
      <c r="J260" s="486"/>
      <c r="K260" s="486"/>
      <c r="L260" s="486">
        <v>16900</v>
      </c>
      <c r="M260" s="486"/>
      <c r="N260" s="486"/>
      <c r="O260" s="486"/>
      <c r="P260" s="486"/>
      <c r="Q260" s="486"/>
      <c r="R260" s="486"/>
      <c r="S260" s="486"/>
      <c r="T260" s="486"/>
      <c r="U260" s="486"/>
      <c r="V260" s="486"/>
      <c r="W260" s="486"/>
      <c r="X260" s="486"/>
      <c r="Y260" s="486"/>
      <c r="Z260" s="486"/>
      <c r="AA260" s="486"/>
      <c r="AB260" s="486"/>
      <c r="AC260" s="486"/>
      <c r="AD260" s="486"/>
      <c r="AE260" s="486"/>
      <c r="AF260" s="486"/>
      <c r="AG260" s="486"/>
      <c r="AH260" s="486"/>
      <c r="AI260" s="486"/>
      <c r="AJ260" s="486"/>
      <c r="AK260" s="486"/>
      <c r="AL260" s="486"/>
      <c r="AM260" s="486"/>
      <c r="AN260" s="486"/>
      <c r="AO260" s="486"/>
      <c r="AP260" s="486"/>
      <c r="AQ260" s="486"/>
      <c r="AR260" s="486"/>
      <c r="AS260" s="486"/>
      <c r="AT260" s="486"/>
      <c r="AU260" s="486"/>
      <c r="AV260" s="486"/>
      <c r="AW260" s="486"/>
      <c r="AX260" s="486"/>
      <c r="AY260" s="486"/>
      <c r="AZ260" s="486"/>
      <c r="BA260" s="486"/>
      <c r="BB260" s="486"/>
      <c r="BC260" s="486"/>
      <c r="BD260" s="486"/>
      <c r="BE260" s="486"/>
      <c r="BF260" s="486"/>
      <c r="BG260" s="486"/>
      <c r="BH260" s="486"/>
      <c r="BI260" s="486"/>
      <c r="BJ260" s="486"/>
      <c r="BK260" s="486"/>
      <c r="BL260" s="486"/>
      <c r="BM260" s="486"/>
      <c r="BN260" s="486"/>
      <c r="BO260" s="486"/>
      <c r="BP260" s="486"/>
      <c r="BQ260" s="486"/>
      <c r="BR260" s="486"/>
      <c r="BS260" s="486"/>
      <c r="BT260" s="486"/>
      <c r="BU260" s="486"/>
      <c r="BV260" s="486"/>
      <c r="BW260" s="486"/>
      <c r="BX260" s="486"/>
      <c r="BY260" s="486"/>
      <c r="BZ260" s="486"/>
      <c r="CA260" s="486"/>
      <c r="CB260" s="486"/>
      <c r="CC260" s="486"/>
      <c r="CD260" s="486"/>
      <c r="CE260" s="486"/>
      <c r="CF260" s="486"/>
      <c r="CG260" s="486"/>
      <c r="CH260" s="486"/>
      <c r="CI260" s="486"/>
      <c r="CJ260" s="486"/>
      <c r="CK260" s="486"/>
      <c r="CL260" s="486"/>
      <c r="CM260" s="486"/>
      <c r="CN260" s="486"/>
      <c r="CO260" s="486"/>
      <c r="CP260" s="486"/>
      <c r="CQ260" s="486"/>
      <c r="CR260" s="486"/>
      <c r="CS260" s="486"/>
      <c r="CT260" s="486"/>
      <c r="CU260" s="486"/>
      <c r="CV260" s="486"/>
      <c r="CW260" s="486"/>
      <c r="CX260" s="486"/>
      <c r="CY260" s="486"/>
      <c r="CZ260" s="486"/>
      <c r="DA260" s="486"/>
      <c r="DB260" s="486"/>
      <c r="DC260" s="486"/>
      <c r="DD260" s="486"/>
      <c r="DE260" s="486"/>
      <c r="DF260" s="486"/>
      <c r="DG260" s="486"/>
      <c r="DH260" s="486"/>
      <c r="DI260" s="486"/>
      <c r="DJ260" s="486"/>
      <c r="DK260" s="486"/>
      <c r="DL260" s="486"/>
      <c r="DM260" s="486"/>
      <c r="DN260" s="486"/>
      <c r="DO260" s="486"/>
      <c r="DP260" s="486"/>
      <c r="DQ260" s="486"/>
      <c r="DR260" s="486"/>
      <c r="DS260" s="486"/>
      <c r="DT260" s="486"/>
      <c r="DU260" s="486"/>
      <c r="DV260" s="486"/>
      <c r="DW260" s="486"/>
      <c r="DX260" s="486"/>
      <c r="DY260" s="486"/>
      <c r="DZ260" s="486"/>
      <c r="EA260" s="486"/>
      <c r="EB260" s="486"/>
      <c r="EC260" s="486"/>
      <c r="ED260" s="486"/>
      <c r="EE260" s="486"/>
      <c r="EF260" s="486"/>
    </row>
    <row r="261" spans="3:136" s="300" customFormat="1" x14ac:dyDescent="0.25">
      <c r="C261" s="303"/>
      <c r="D261" s="304"/>
      <c r="E261" s="304"/>
      <c r="F261" s="304"/>
      <c r="G261" s="304"/>
      <c r="H261" s="304"/>
      <c r="I261" s="304"/>
      <c r="J261" s="486"/>
      <c r="K261" s="486"/>
      <c r="L261" s="486">
        <v>17000</v>
      </c>
      <c r="M261" s="486"/>
      <c r="N261" s="486"/>
      <c r="O261" s="486"/>
      <c r="P261" s="486"/>
      <c r="Q261" s="486"/>
      <c r="R261" s="486"/>
      <c r="S261" s="486"/>
      <c r="T261" s="486"/>
      <c r="U261" s="486"/>
      <c r="V261" s="486"/>
      <c r="W261" s="486"/>
      <c r="X261" s="486"/>
      <c r="Y261" s="486"/>
      <c r="Z261" s="486"/>
      <c r="AA261" s="486"/>
      <c r="AB261" s="486"/>
      <c r="AC261" s="486"/>
      <c r="AD261" s="486"/>
      <c r="AE261" s="486"/>
      <c r="AF261" s="486"/>
      <c r="AG261" s="486"/>
      <c r="AH261" s="486"/>
      <c r="AI261" s="486"/>
      <c r="AJ261" s="486"/>
      <c r="AK261" s="486"/>
      <c r="AL261" s="486"/>
      <c r="AM261" s="486"/>
      <c r="AN261" s="486"/>
      <c r="AO261" s="486"/>
      <c r="AP261" s="486"/>
      <c r="AQ261" s="486"/>
      <c r="AR261" s="486"/>
      <c r="AS261" s="486"/>
      <c r="AT261" s="486"/>
      <c r="AU261" s="486"/>
      <c r="AV261" s="486"/>
      <c r="AW261" s="486"/>
      <c r="AX261" s="486"/>
      <c r="AY261" s="486"/>
      <c r="AZ261" s="486"/>
      <c r="BA261" s="486"/>
      <c r="BB261" s="486"/>
      <c r="BC261" s="486"/>
      <c r="BD261" s="486"/>
      <c r="BE261" s="486"/>
      <c r="BF261" s="486"/>
      <c r="BG261" s="486"/>
      <c r="BH261" s="486"/>
      <c r="BI261" s="486"/>
      <c r="BJ261" s="486"/>
      <c r="BK261" s="486"/>
      <c r="BL261" s="486"/>
      <c r="BM261" s="486"/>
      <c r="BN261" s="486"/>
      <c r="BO261" s="486"/>
      <c r="BP261" s="486"/>
      <c r="BQ261" s="486"/>
      <c r="BR261" s="486"/>
      <c r="BS261" s="486"/>
      <c r="BT261" s="486"/>
      <c r="BU261" s="486"/>
      <c r="BV261" s="486"/>
      <c r="BW261" s="486"/>
      <c r="BX261" s="486"/>
      <c r="BY261" s="486"/>
      <c r="BZ261" s="486"/>
      <c r="CA261" s="486"/>
      <c r="CB261" s="486"/>
      <c r="CC261" s="486"/>
      <c r="CD261" s="486"/>
      <c r="CE261" s="486"/>
      <c r="CF261" s="486"/>
      <c r="CG261" s="486"/>
      <c r="CH261" s="486"/>
      <c r="CI261" s="486"/>
      <c r="CJ261" s="486"/>
      <c r="CK261" s="486"/>
      <c r="CL261" s="486"/>
      <c r="CM261" s="486"/>
      <c r="CN261" s="486"/>
      <c r="CO261" s="486"/>
      <c r="CP261" s="486"/>
      <c r="CQ261" s="486"/>
      <c r="CR261" s="486"/>
      <c r="CS261" s="486"/>
      <c r="CT261" s="486"/>
      <c r="CU261" s="486"/>
      <c r="CV261" s="486"/>
      <c r="CW261" s="486"/>
      <c r="CX261" s="486"/>
      <c r="CY261" s="486"/>
      <c r="CZ261" s="486"/>
      <c r="DA261" s="486"/>
      <c r="DB261" s="486"/>
      <c r="DC261" s="486"/>
      <c r="DD261" s="486"/>
      <c r="DE261" s="486"/>
      <c r="DF261" s="486"/>
      <c r="DG261" s="486"/>
      <c r="DH261" s="486"/>
      <c r="DI261" s="486"/>
      <c r="DJ261" s="486"/>
      <c r="DK261" s="486"/>
      <c r="DL261" s="486"/>
      <c r="DM261" s="486"/>
      <c r="DN261" s="486"/>
      <c r="DO261" s="486"/>
      <c r="DP261" s="486"/>
      <c r="DQ261" s="486"/>
      <c r="DR261" s="486"/>
      <c r="DS261" s="486"/>
      <c r="DT261" s="486"/>
      <c r="DU261" s="486"/>
      <c r="DV261" s="486"/>
      <c r="DW261" s="486"/>
      <c r="DX261" s="486"/>
      <c r="DY261" s="486"/>
      <c r="DZ261" s="486"/>
      <c r="EA261" s="486"/>
      <c r="EB261" s="486"/>
      <c r="EC261" s="486"/>
      <c r="ED261" s="486"/>
      <c r="EE261" s="486"/>
      <c r="EF261" s="486"/>
    </row>
    <row r="262" spans="3:136" s="300" customFormat="1" x14ac:dyDescent="0.25">
      <c r="C262" s="303"/>
      <c r="D262" s="304"/>
      <c r="E262" s="304"/>
      <c r="F262" s="304"/>
      <c r="G262" s="304"/>
      <c r="H262" s="304"/>
      <c r="I262" s="304"/>
      <c r="J262" s="486"/>
      <c r="K262" s="486"/>
      <c r="L262" s="486">
        <v>17100</v>
      </c>
      <c r="M262" s="486"/>
      <c r="N262" s="486"/>
      <c r="O262" s="486"/>
      <c r="P262" s="486"/>
      <c r="Q262" s="486"/>
      <c r="R262" s="486"/>
      <c r="S262" s="486"/>
      <c r="T262" s="486"/>
      <c r="U262" s="486"/>
      <c r="V262" s="486"/>
      <c r="W262" s="486"/>
      <c r="X262" s="486"/>
      <c r="Y262" s="486"/>
      <c r="Z262" s="486"/>
      <c r="AA262" s="486"/>
      <c r="AB262" s="486"/>
      <c r="AC262" s="486"/>
      <c r="AD262" s="486"/>
      <c r="AE262" s="486"/>
      <c r="AF262" s="486"/>
      <c r="AG262" s="486"/>
      <c r="AH262" s="486"/>
      <c r="AI262" s="486"/>
      <c r="AJ262" s="486"/>
      <c r="AK262" s="486"/>
      <c r="AL262" s="486"/>
      <c r="AM262" s="486"/>
      <c r="AN262" s="486"/>
      <c r="AO262" s="486"/>
      <c r="AP262" s="486"/>
      <c r="AQ262" s="486"/>
      <c r="AR262" s="486"/>
      <c r="AS262" s="486"/>
      <c r="AT262" s="486"/>
      <c r="AU262" s="486"/>
      <c r="AV262" s="486"/>
      <c r="AW262" s="486"/>
      <c r="AX262" s="486"/>
      <c r="AY262" s="486"/>
      <c r="AZ262" s="486"/>
      <c r="BA262" s="486"/>
      <c r="BB262" s="486"/>
      <c r="BC262" s="486"/>
      <c r="BD262" s="486"/>
      <c r="BE262" s="486"/>
      <c r="BF262" s="486"/>
      <c r="BG262" s="486"/>
      <c r="BH262" s="486"/>
      <c r="BI262" s="486"/>
      <c r="BJ262" s="486"/>
      <c r="BK262" s="486"/>
      <c r="BL262" s="486"/>
      <c r="BM262" s="486"/>
      <c r="BN262" s="486"/>
      <c r="BO262" s="486"/>
      <c r="BP262" s="486"/>
      <c r="BQ262" s="486"/>
      <c r="BR262" s="486"/>
      <c r="BS262" s="486"/>
      <c r="BT262" s="486"/>
      <c r="BU262" s="486"/>
      <c r="BV262" s="486"/>
      <c r="BW262" s="486"/>
      <c r="BX262" s="486"/>
      <c r="BY262" s="486"/>
      <c r="BZ262" s="486"/>
      <c r="CA262" s="486"/>
      <c r="CB262" s="486"/>
      <c r="CC262" s="486"/>
      <c r="CD262" s="486"/>
      <c r="CE262" s="486"/>
      <c r="CF262" s="486"/>
      <c r="CG262" s="486"/>
      <c r="CH262" s="486"/>
      <c r="CI262" s="486"/>
      <c r="CJ262" s="486"/>
      <c r="CK262" s="486"/>
      <c r="CL262" s="486"/>
      <c r="CM262" s="486"/>
      <c r="CN262" s="486"/>
      <c r="CO262" s="486"/>
      <c r="CP262" s="486"/>
      <c r="CQ262" s="486"/>
      <c r="CR262" s="486"/>
      <c r="CS262" s="486"/>
      <c r="CT262" s="486"/>
      <c r="CU262" s="486"/>
      <c r="CV262" s="486"/>
      <c r="CW262" s="486"/>
      <c r="CX262" s="486"/>
      <c r="CY262" s="486"/>
      <c r="CZ262" s="486"/>
      <c r="DA262" s="486"/>
      <c r="DB262" s="486"/>
      <c r="DC262" s="486"/>
      <c r="DD262" s="486"/>
      <c r="DE262" s="486"/>
      <c r="DF262" s="486"/>
      <c r="DG262" s="486"/>
      <c r="DH262" s="486"/>
      <c r="DI262" s="486"/>
      <c r="DJ262" s="486"/>
      <c r="DK262" s="486"/>
      <c r="DL262" s="486"/>
      <c r="DM262" s="486"/>
      <c r="DN262" s="486"/>
      <c r="DO262" s="486"/>
      <c r="DP262" s="486"/>
      <c r="DQ262" s="486"/>
      <c r="DR262" s="486"/>
      <c r="DS262" s="486"/>
      <c r="DT262" s="486"/>
      <c r="DU262" s="486"/>
      <c r="DV262" s="486"/>
      <c r="DW262" s="486"/>
      <c r="DX262" s="486"/>
      <c r="DY262" s="486"/>
      <c r="DZ262" s="486"/>
      <c r="EA262" s="486"/>
      <c r="EB262" s="486"/>
      <c r="EC262" s="486"/>
      <c r="ED262" s="486"/>
      <c r="EE262" s="486"/>
      <c r="EF262" s="486"/>
    </row>
    <row r="263" spans="3:136" s="300" customFormat="1" x14ac:dyDescent="0.25">
      <c r="C263" s="303"/>
      <c r="D263" s="304"/>
      <c r="E263" s="304"/>
      <c r="F263" s="304"/>
      <c r="G263" s="304"/>
      <c r="H263" s="304"/>
      <c r="I263" s="304"/>
      <c r="J263" s="486"/>
      <c r="K263" s="486"/>
      <c r="L263" s="486">
        <v>17200</v>
      </c>
      <c r="M263" s="486"/>
      <c r="N263" s="486"/>
      <c r="O263" s="486"/>
      <c r="P263" s="486"/>
      <c r="Q263" s="486"/>
      <c r="R263" s="486"/>
      <c r="S263" s="486"/>
      <c r="T263" s="486"/>
      <c r="U263" s="486"/>
      <c r="V263" s="486"/>
      <c r="W263" s="486"/>
      <c r="X263" s="486"/>
      <c r="Y263" s="486"/>
      <c r="Z263" s="486"/>
      <c r="AA263" s="486"/>
      <c r="AB263" s="486"/>
      <c r="AC263" s="486"/>
      <c r="AD263" s="486"/>
      <c r="AE263" s="486"/>
      <c r="AF263" s="486"/>
      <c r="AG263" s="486"/>
      <c r="AH263" s="486"/>
      <c r="AI263" s="486"/>
      <c r="AJ263" s="486"/>
      <c r="AK263" s="486"/>
      <c r="AL263" s="486"/>
      <c r="AM263" s="486"/>
      <c r="AN263" s="486"/>
      <c r="AO263" s="486"/>
      <c r="AP263" s="486"/>
      <c r="AQ263" s="486"/>
      <c r="AR263" s="486"/>
      <c r="AS263" s="486"/>
      <c r="AT263" s="486"/>
      <c r="AU263" s="486"/>
      <c r="AV263" s="486"/>
      <c r="AW263" s="486"/>
      <c r="AX263" s="486"/>
      <c r="AY263" s="486"/>
      <c r="AZ263" s="486"/>
      <c r="BA263" s="486"/>
      <c r="BB263" s="486"/>
      <c r="BC263" s="486"/>
      <c r="BD263" s="486"/>
      <c r="BE263" s="486"/>
      <c r="BF263" s="486"/>
      <c r="BG263" s="486"/>
      <c r="BH263" s="486"/>
      <c r="BI263" s="486"/>
      <c r="BJ263" s="486"/>
      <c r="BK263" s="486"/>
      <c r="BL263" s="486"/>
      <c r="BM263" s="486"/>
      <c r="BN263" s="486"/>
      <c r="BO263" s="486"/>
      <c r="BP263" s="486"/>
      <c r="BQ263" s="486"/>
      <c r="BR263" s="486"/>
      <c r="BS263" s="486"/>
      <c r="BT263" s="486"/>
      <c r="BU263" s="486"/>
      <c r="BV263" s="486"/>
      <c r="BW263" s="486"/>
      <c r="BX263" s="486"/>
      <c r="BY263" s="486"/>
      <c r="BZ263" s="486"/>
      <c r="CA263" s="486"/>
      <c r="CB263" s="486"/>
      <c r="CC263" s="486"/>
      <c r="CD263" s="486"/>
      <c r="CE263" s="486"/>
      <c r="CF263" s="486"/>
      <c r="CG263" s="486"/>
      <c r="CH263" s="486"/>
      <c r="CI263" s="486"/>
      <c r="CJ263" s="486"/>
      <c r="CK263" s="486"/>
      <c r="CL263" s="486"/>
      <c r="CM263" s="486"/>
      <c r="CN263" s="486"/>
      <c r="CO263" s="486"/>
      <c r="CP263" s="486"/>
      <c r="CQ263" s="486"/>
      <c r="CR263" s="486"/>
      <c r="CS263" s="486"/>
      <c r="CT263" s="486"/>
      <c r="CU263" s="486"/>
      <c r="CV263" s="486"/>
      <c r="CW263" s="486"/>
      <c r="CX263" s="486"/>
      <c r="CY263" s="486"/>
      <c r="CZ263" s="486"/>
      <c r="DA263" s="486"/>
      <c r="DB263" s="486"/>
      <c r="DC263" s="486"/>
      <c r="DD263" s="486"/>
      <c r="DE263" s="486"/>
      <c r="DF263" s="486"/>
      <c r="DG263" s="486"/>
      <c r="DH263" s="486"/>
      <c r="DI263" s="486"/>
      <c r="DJ263" s="486"/>
      <c r="DK263" s="486"/>
      <c r="DL263" s="486"/>
      <c r="DM263" s="486"/>
      <c r="DN263" s="486"/>
      <c r="DO263" s="486"/>
      <c r="DP263" s="486"/>
      <c r="DQ263" s="486"/>
      <c r="DR263" s="486"/>
      <c r="DS263" s="486"/>
      <c r="DT263" s="486"/>
      <c r="DU263" s="486"/>
      <c r="DV263" s="486"/>
      <c r="DW263" s="486"/>
      <c r="DX263" s="486"/>
      <c r="DY263" s="486"/>
      <c r="DZ263" s="486"/>
      <c r="EA263" s="486"/>
      <c r="EB263" s="486"/>
      <c r="EC263" s="486"/>
      <c r="ED263" s="486"/>
      <c r="EE263" s="486"/>
      <c r="EF263" s="486"/>
    </row>
    <row r="264" spans="3:136" s="300" customFormat="1" x14ac:dyDescent="0.25">
      <c r="C264" s="303"/>
      <c r="D264" s="304"/>
      <c r="E264" s="304"/>
      <c r="F264" s="304"/>
      <c r="G264" s="304"/>
      <c r="H264" s="304"/>
      <c r="I264" s="304"/>
      <c r="J264" s="486"/>
      <c r="K264" s="486"/>
      <c r="L264" s="486">
        <v>17300</v>
      </c>
      <c r="M264" s="486"/>
      <c r="N264" s="486"/>
      <c r="O264" s="486"/>
      <c r="P264" s="486"/>
      <c r="Q264" s="486"/>
      <c r="R264" s="486"/>
      <c r="S264" s="486"/>
      <c r="T264" s="486"/>
      <c r="U264" s="486"/>
      <c r="V264" s="486"/>
      <c r="W264" s="486"/>
      <c r="X264" s="486"/>
      <c r="Y264" s="486"/>
      <c r="Z264" s="486"/>
      <c r="AA264" s="486"/>
      <c r="AB264" s="486"/>
      <c r="AC264" s="486"/>
      <c r="AD264" s="486"/>
      <c r="AE264" s="486"/>
      <c r="AF264" s="486"/>
      <c r="AG264" s="486"/>
      <c r="AH264" s="486"/>
      <c r="AI264" s="486"/>
      <c r="AJ264" s="486"/>
      <c r="AK264" s="486"/>
      <c r="AL264" s="486"/>
      <c r="AM264" s="486"/>
      <c r="AN264" s="486"/>
      <c r="AO264" s="486"/>
      <c r="AP264" s="486"/>
      <c r="AQ264" s="486"/>
      <c r="AR264" s="486"/>
      <c r="AS264" s="486"/>
      <c r="AT264" s="486"/>
      <c r="AU264" s="486"/>
      <c r="AV264" s="486"/>
      <c r="AW264" s="486"/>
      <c r="AX264" s="486"/>
      <c r="AY264" s="486"/>
      <c r="AZ264" s="486"/>
      <c r="BA264" s="486"/>
      <c r="BB264" s="486"/>
      <c r="BC264" s="486"/>
      <c r="BD264" s="486"/>
      <c r="BE264" s="486"/>
      <c r="BF264" s="486"/>
      <c r="BG264" s="486"/>
      <c r="BH264" s="486"/>
      <c r="BI264" s="486"/>
      <c r="BJ264" s="486"/>
      <c r="BK264" s="486"/>
      <c r="BL264" s="486"/>
      <c r="BM264" s="486"/>
      <c r="BN264" s="486"/>
      <c r="BO264" s="486"/>
      <c r="BP264" s="486"/>
      <c r="BQ264" s="486"/>
      <c r="BR264" s="486"/>
      <c r="BS264" s="486"/>
      <c r="BT264" s="486"/>
      <c r="BU264" s="486"/>
      <c r="BV264" s="486"/>
      <c r="BW264" s="486"/>
      <c r="BX264" s="486"/>
      <c r="BY264" s="486"/>
      <c r="BZ264" s="486"/>
      <c r="CA264" s="486"/>
      <c r="CB264" s="486"/>
      <c r="CC264" s="486"/>
      <c r="CD264" s="486"/>
      <c r="CE264" s="486"/>
      <c r="CF264" s="486"/>
      <c r="CG264" s="486"/>
      <c r="CH264" s="486"/>
      <c r="CI264" s="486"/>
      <c r="CJ264" s="486"/>
      <c r="CK264" s="486"/>
      <c r="CL264" s="486"/>
      <c r="CM264" s="486"/>
      <c r="CN264" s="486"/>
      <c r="CO264" s="486"/>
      <c r="CP264" s="486"/>
      <c r="CQ264" s="486"/>
      <c r="CR264" s="486"/>
      <c r="CS264" s="486"/>
      <c r="CT264" s="486"/>
      <c r="CU264" s="486"/>
      <c r="CV264" s="486"/>
      <c r="CW264" s="486"/>
      <c r="CX264" s="486"/>
      <c r="CY264" s="486"/>
      <c r="CZ264" s="486"/>
      <c r="DA264" s="486"/>
      <c r="DB264" s="486"/>
      <c r="DC264" s="486"/>
      <c r="DD264" s="486"/>
      <c r="DE264" s="486"/>
      <c r="DF264" s="486"/>
      <c r="DG264" s="486"/>
      <c r="DH264" s="486"/>
      <c r="DI264" s="486"/>
      <c r="DJ264" s="486"/>
      <c r="DK264" s="486"/>
      <c r="DL264" s="486"/>
      <c r="DM264" s="486"/>
      <c r="DN264" s="486"/>
      <c r="DO264" s="486"/>
      <c r="DP264" s="486"/>
      <c r="DQ264" s="486"/>
      <c r="DR264" s="486"/>
      <c r="DS264" s="486"/>
      <c r="DT264" s="486"/>
      <c r="DU264" s="486"/>
      <c r="DV264" s="486"/>
      <c r="DW264" s="486"/>
      <c r="DX264" s="486"/>
      <c r="DY264" s="486"/>
      <c r="DZ264" s="486"/>
      <c r="EA264" s="486"/>
      <c r="EB264" s="486"/>
      <c r="EC264" s="486"/>
      <c r="ED264" s="486"/>
      <c r="EE264" s="486"/>
      <c r="EF264" s="486"/>
    </row>
    <row r="265" spans="3:136" s="300" customFormat="1" x14ac:dyDescent="0.25">
      <c r="C265" s="303"/>
      <c r="D265" s="304"/>
      <c r="E265" s="304"/>
      <c r="F265" s="304"/>
      <c r="G265" s="304"/>
      <c r="H265" s="304"/>
      <c r="I265" s="304"/>
      <c r="J265" s="486"/>
      <c r="K265" s="486"/>
      <c r="L265" s="486">
        <v>17400</v>
      </c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486"/>
      <c r="AD265" s="486"/>
      <c r="AE265" s="486"/>
      <c r="AF265" s="486"/>
      <c r="AG265" s="486"/>
      <c r="AH265" s="486"/>
      <c r="AI265" s="486"/>
      <c r="AJ265" s="486"/>
      <c r="AK265" s="486"/>
      <c r="AL265" s="486"/>
      <c r="AM265" s="486"/>
      <c r="AN265" s="486"/>
      <c r="AO265" s="486"/>
      <c r="AP265" s="486"/>
      <c r="AQ265" s="486"/>
      <c r="AR265" s="486"/>
      <c r="AS265" s="486"/>
      <c r="AT265" s="486"/>
      <c r="AU265" s="486"/>
      <c r="AV265" s="486"/>
      <c r="AW265" s="486"/>
      <c r="AX265" s="486"/>
      <c r="AY265" s="486"/>
      <c r="AZ265" s="486"/>
      <c r="BA265" s="486"/>
      <c r="BB265" s="486"/>
      <c r="BC265" s="486"/>
      <c r="BD265" s="486"/>
      <c r="BE265" s="486"/>
      <c r="BF265" s="486"/>
      <c r="BG265" s="486"/>
      <c r="BH265" s="486"/>
      <c r="BI265" s="486"/>
      <c r="BJ265" s="486"/>
      <c r="BK265" s="486"/>
      <c r="BL265" s="486"/>
      <c r="BM265" s="486"/>
      <c r="BN265" s="486"/>
      <c r="BO265" s="486"/>
      <c r="BP265" s="486"/>
      <c r="BQ265" s="486"/>
      <c r="BR265" s="486"/>
      <c r="BS265" s="486"/>
      <c r="BT265" s="486"/>
      <c r="BU265" s="486"/>
      <c r="BV265" s="486"/>
      <c r="BW265" s="486"/>
      <c r="BX265" s="486"/>
      <c r="BY265" s="486"/>
      <c r="BZ265" s="486"/>
      <c r="CA265" s="486"/>
      <c r="CB265" s="486"/>
      <c r="CC265" s="486"/>
      <c r="CD265" s="486"/>
      <c r="CE265" s="486"/>
      <c r="CF265" s="486"/>
      <c r="CG265" s="486"/>
      <c r="CH265" s="486"/>
      <c r="CI265" s="486"/>
      <c r="CJ265" s="486"/>
      <c r="CK265" s="486"/>
      <c r="CL265" s="486"/>
      <c r="CM265" s="486"/>
      <c r="CN265" s="486"/>
      <c r="CO265" s="486"/>
      <c r="CP265" s="486"/>
      <c r="CQ265" s="486"/>
      <c r="CR265" s="486"/>
      <c r="CS265" s="486"/>
      <c r="CT265" s="486"/>
      <c r="CU265" s="486"/>
      <c r="CV265" s="486"/>
      <c r="CW265" s="486"/>
      <c r="CX265" s="486"/>
      <c r="CY265" s="486"/>
      <c r="CZ265" s="486"/>
      <c r="DA265" s="486"/>
      <c r="DB265" s="486"/>
      <c r="DC265" s="486"/>
      <c r="DD265" s="486"/>
      <c r="DE265" s="486"/>
      <c r="DF265" s="486"/>
      <c r="DG265" s="486"/>
      <c r="DH265" s="486"/>
      <c r="DI265" s="486"/>
      <c r="DJ265" s="486"/>
      <c r="DK265" s="486"/>
      <c r="DL265" s="486"/>
      <c r="DM265" s="486"/>
      <c r="DN265" s="486"/>
      <c r="DO265" s="486"/>
      <c r="DP265" s="486"/>
      <c r="DQ265" s="486"/>
      <c r="DR265" s="486"/>
      <c r="DS265" s="486"/>
      <c r="DT265" s="486"/>
      <c r="DU265" s="486"/>
      <c r="DV265" s="486"/>
      <c r="DW265" s="486"/>
      <c r="DX265" s="486"/>
      <c r="DY265" s="486"/>
      <c r="DZ265" s="486"/>
      <c r="EA265" s="486"/>
      <c r="EB265" s="486"/>
      <c r="EC265" s="486"/>
      <c r="ED265" s="486"/>
      <c r="EE265" s="486"/>
      <c r="EF265" s="486"/>
    </row>
    <row r="266" spans="3:136" s="300" customFormat="1" x14ac:dyDescent="0.25">
      <c r="C266" s="303"/>
      <c r="D266" s="304"/>
      <c r="E266" s="304"/>
      <c r="F266" s="304"/>
      <c r="G266" s="304"/>
      <c r="H266" s="304"/>
      <c r="I266" s="304"/>
      <c r="J266" s="486"/>
      <c r="K266" s="486"/>
      <c r="L266" s="486">
        <v>17500</v>
      </c>
      <c r="M266" s="486"/>
      <c r="N266" s="486"/>
      <c r="O266" s="486"/>
      <c r="P266" s="486"/>
      <c r="Q266" s="486"/>
      <c r="R266" s="486"/>
      <c r="S266" s="486"/>
      <c r="T266" s="486"/>
      <c r="U266" s="486"/>
      <c r="V266" s="486"/>
      <c r="W266" s="486"/>
      <c r="X266" s="486"/>
      <c r="Y266" s="486"/>
      <c r="Z266" s="486"/>
      <c r="AA266" s="486"/>
      <c r="AB266" s="486"/>
      <c r="AC266" s="486"/>
      <c r="AD266" s="486"/>
      <c r="AE266" s="486"/>
      <c r="AF266" s="486"/>
      <c r="AG266" s="486"/>
      <c r="AH266" s="486"/>
      <c r="AI266" s="486"/>
      <c r="AJ266" s="486"/>
      <c r="AK266" s="486"/>
      <c r="AL266" s="486"/>
      <c r="AM266" s="486"/>
      <c r="AN266" s="486"/>
      <c r="AO266" s="486"/>
      <c r="AP266" s="486"/>
      <c r="AQ266" s="486"/>
      <c r="AR266" s="486"/>
      <c r="AS266" s="486"/>
      <c r="AT266" s="486"/>
      <c r="AU266" s="486"/>
      <c r="AV266" s="486"/>
      <c r="AW266" s="486"/>
      <c r="AX266" s="486"/>
      <c r="AY266" s="486"/>
      <c r="AZ266" s="486"/>
      <c r="BA266" s="486"/>
      <c r="BB266" s="486"/>
      <c r="BC266" s="486"/>
      <c r="BD266" s="486"/>
      <c r="BE266" s="486"/>
      <c r="BF266" s="486"/>
      <c r="BG266" s="486"/>
      <c r="BH266" s="486"/>
      <c r="BI266" s="486"/>
      <c r="BJ266" s="486"/>
      <c r="BK266" s="486"/>
      <c r="BL266" s="486"/>
      <c r="BM266" s="486"/>
      <c r="BN266" s="486"/>
      <c r="BO266" s="486"/>
      <c r="BP266" s="486"/>
      <c r="BQ266" s="486"/>
      <c r="BR266" s="486"/>
      <c r="BS266" s="486"/>
      <c r="BT266" s="486"/>
      <c r="BU266" s="486"/>
      <c r="BV266" s="486"/>
      <c r="BW266" s="486"/>
      <c r="BX266" s="486"/>
      <c r="BY266" s="486"/>
      <c r="BZ266" s="486"/>
      <c r="CA266" s="486"/>
      <c r="CB266" s="486"/>
      <c r="CC266" s="486"/>
      <c r="CD266" s="486"/>
      <c r="CE266" s="486"/>
      <c r="CF266" s="486"/>
      <c r="CG266" s="486"/>
      <c r="CH266" s="486"/>
      <c r="CI266" s="486"/>
      <c r="CJ266" s="486"/>
      <c r="CK266" s="486"/>
      <c r="CL266" s="486"/>
      <c r="CM266" s="486"/>
      <c r="CN266" s="486"/>
      <c r="CO266" s="486"/>
      <c r="CP266" s="486"/>
      <c r="CQ266" s="486"/>
      <c r="CR266" s="486"/>
      <c r="CS266" s="486"/>
      <c r="CT266" s="486"/>
      <c r="CU266" s="486"/>
      <c r="CV266" s="486"/>
      <c r="CW266" s="486"/>
      <c r="CX266" s="486"/>
      <c r="CY266" s="486"/>
      <c r="CZ266" s="486"/>
      <c r="DA266" s="486"/>
      <c r="DB266" s="486"/>
      <c r="DC266" s="486"/>
      <c r="DD266" s="486"/>
      <c r="DE266" s="486"/>
      <c r="DF266" s="486"/>
      <c r="DG266" s="486"/>
      <c r="DH266" s="486"/>
      <c r="DI266" s="486"/>
      <c r="DJ266" s="486"/>
      <c r="DK266" s="486"/>
      <c r="DL266" s="486"/>
      <c r="DM266" s="486"/>
      <c r="DN266" s="486"/>
      <c r="DO266" s="486"/>
      <c r="DP266" s="486"/>
      <c r="DQ266" s="486"/>
      <c r="DR266" s="486"/>
      <c r="DS266" s="486"/>
      <c r="DT266" s="486"/>
      <c r="DU266" s="486"/>
      <c r="DV266" s="486"/>
      <c r="DW266" s="486"/>
      <c r="DX266" s="486"/>
      <c r="DY266" s="486"/>
      <c r="DZ266" s="486"/>
      <c r="EA266" s="486"/>
      <c r="EB266" s="486"/>
      <c r="EC266" s="486"/>
      <c r="ED266" s="486"/>
      <c r="EE266" s="486"/>
      <c r="EF266" s="486"/>
    </row>
    <row r="267" spans="3:136" s="300" customFormat="1" x14ac:dyDescent="0.25">
      <c r="C267" s="303"/>
      <c r="D267" s="304"/>
      <c r="E267" s="304"/>
      <c r="F267" s="304"/>
      <c r="G267" s="304"/>
      <c r="H267" s="304"/>
      <c r="I267" s="304"/>
      <c r="J267" s="486"/>
      <c r="K267" s="486"/>
      <c r="L267" s="486">
        <v>17600</v>
      </c>
      <c r="M267" s="486"/>
      <c r="N267" s="486"/>
      <c r="O267" s="486"/>
      <c r="P267" s="486"/>
      <c r="Q267" s="486"/>
      <c r="R267" s="486"/>
      <c r="S267" s="486"/>
      <c r="T267" s="486"/>
      <c r="U267" s="486"/>
      <c r="V267" s="486"/>
      <c r="W267" s="486"/>
      <c r="X267" s="486"/>
      <c r="Y267" s="486"/>
      <c r="Z267" s="486"/>
      <c r="AA267" s="486"/>
      <c r="AB267" s="486"/>
      <c r="AC267" s="486"/>
      <c r="AD267" s="486"/>
      <c r="AE267" s="486"/>
      <c r="AF267" s="486"/>
      <c r="AG267" s="486"/>
      <c r="AH267" s="486"/>
      <c r="AI267" s="486"/>
      <c r="AJ267" s="486"/>
      <c r="AK267" s="486"/>
      <c r="AL267" s="486"/>
      <c r="AM267" s="486"/>
      <c r="AN267" s="486"/>
      <c r="AO267" s="486"/>
      <c r="AP267" s="486"/>
      <c r="AQ267" s="486"/>
      <c r="AR267" s="486"/>
      <c r="AS267" s="486"/>
      <c r="AT267" s="486"/>
      <c r="AU267" s="486"/>
      <c r="AV267" s="486"/>
      <c r="AW267" s="486"/>
      <c r="AX267" s="486"/>
      <c r="AY267" s="486"/>
      <c r="AZ267" s="486"/>
      <c r="BA267" s="486"/>
      <c r="BB267" s="486"/>
      <c r="BC267" s="486"/>
      <c r="BD267" s="486"/>
      <c r="BE267" s="486"/>
      <c r="BF267" s="486"/>
      <c r="BG267" s="486"/>
      <c r="BH267" s="486"/>
      <c r="BI267" s="486"/>
      <c r="BJ267" s="486"/>
      <c r="BK267" s="486"/>
      <c r="BL267" s="486"/>
      <c r="BM267" s="486"/>
      <c r="BN267" s="486"/>
      <c r="BO267" s="486"/>
      <c r="BP267" s="486"/>
      <c r="BQ267" s="486"/>
      <c r="BR267" s="486"/>
      <c r="BS267" s="486"/>
      <c r="BT267" s="486"/>
      <c r="BU267" s="486"/>
      <c r="BV267" s="486"/>
      <c r="BW267" s="486"/>
      <c r="BX267" s="486"/>
      <c r="BY267" s="486"/>
      <c r="BZ267" s="486"/>
      <c r="CA267" s="486"/>
      <c r="CB267" s="486"/>
      <c r="CC267" s="486"/>
      <c r="CD267" s="486"/>
      <c r="CE267" s="486"/>
      <c r="CF267" s="486"/>
      <c r="CG267" s="486"/>
      <c r="CH267" s="486"/>
      <c r="CI267" s="486"/>
      <c r="CJ267" s="486"/>
      <c r="CK267" s="486"/>
      <c r="CL267" s="486"/>
      <c r="CM267" s="486"/>
      <c r="CN267" s="486"/>
      <c r="CO267" s="486"/>
      <c r="CP267" s="486"/>
      <c r="CQ267" s="486"/>
      <c r="CR267" s="486"/>
      <c r="CS267" s="486"/>
      <c r="CT267" s="486"/>
      <c r="CU267" s="486"/>
      <c r="CV267" s="486"/>
      <c r="CW267" s="486"/>
      <c r="CX267" s="486"/>
      <c r="CY267" s="486"/>
      <c r="CZ267" s="486"/>
      <c r="DA267" s="486"/>
      <c r="DB267" s="486"/>
      <c r="DC267" s="486"/>
      <c r="DD267" s="486"/>
      <c r="DE267" s="486"/>
      <c r="DF267" s="486"/>
      <c r="DG267" s="486"/>
      <c r="DH267" s="486"/>
      <c r="DI267" s="486"/>
      <c r="DJ267" s="486"/>
      <c r="DK267" s="486"/>
      <c r="DL267" s="486"/>
      <c r="DM267" s="486"/>
      <c r="DN267" s="486"/>
      <c r="DO267" s="486"/>
      <c r="DP267" s="486"/>
      <c r="DQ267" s="486"/>
      <c r="DR267" s="486"/>
      <c r="DS267" s="486"/>
      <c r="DT267" s="486"/>
      <c r="DU267" s="486"/>
      <c r="DV267" s="486"/>
      <c r="DW267" s="486"/>
      <c r="DX267" s="486"/>
      <c r="DY267" s="486"/>
      <c r="DZ267" s="486"/>
      <c r="EA267" s="486"/>
      <c r="EB267" s="486"/>
      <c r="EC267" s="486"/>
      <c r="ED267" s="486"/>
      <c r="EE267" s="486"/>
      <c r="EF267" s="486"/>
    </row>
    <row r="268" spans="3:136" s="300" customFormat="1" x14ac:dyDescent="0.25">
      <c r="C268" s="303"/>
      <c r="D268" s="304"/>
      <c r="E268" s="304"/>
      <c r="F268" s="304"/>
      <c r="G268" s="304"/>
      <c r="H268" s="304"/>
      <c r="I268" s="304"/>
      <c r="J268" s="486"/>
      <c r="K268" s="486"/>
      <c r="L268" s="486">
        <v>17700</v>
      </c>
      <c r="M268" s="486"/>
      <c r="N268" s="486"/>
      <c r="O268" s="486"/>
      <c r="P268" s="486"/>
      <c r="Q268" s="486"/>
      <c r="R268" s="486"/>
      <c r="S268" s="486"/>
      <c r="T268" s="486"/>
      <c r="U268" s="486"/>
      <c r="V268" s="486"/>
      <c r="W268" s="486"/>
      <c r="X268" s="486"/>
      <c r="Y268" s="486"/>
      <c r="Z268" s="486"/>
      <c r="AA268" s="486"/>
      <c r="AB268" s="486"/>
      <c r="AC268" s="486"/>
      <c r="AD268" s="486"/>
      <c r="AE268" s="486"/>
      <c r="AF268" s="486"/>
      <c r="AG268" s="486"/>
      <c r="AH268" s="486"/>
      <c r="AI268" s="486"/>
      <c r="AJ268" s="486"/>
      <c r="AK268" s="486"/>
      <c r="AL268" s="486"/>
      <c r="AM268" s="486"/>
      <c r="AN268" s="486"/>
      <c r="AO268" s="486"/>
      <c r="AP268" s="486"/>
      <c r="AQ268" s="486"/>
      <c r="AR268" s="486"/>
      <c r="AS268" s="486"/>
      <c r="AT268" s="486"/>
      <c r="AU268" s="486"/>
      <c r="AV268" s="486"/>
      <c r="AW268" s="486"/>
      <c r="AX268" s="486"/>
      <c r="AY268" s="486"/>
      <c r="AZ268" s="486"/>
      <c r="BA268" s="486"/>
      <c r="BB268" s="486"/>
      <c r="BC268" s="486"/>
      <c r="BD268" s="486"/>
      <c r="BE268" s="486"/>
      <c r="BF268" s="486"/>
      <c r="BG268" s="486"/>
      <c r="BH268" s="486"/>
      <c r="BI268" s="486"/>
      <c r="BJ268" s="486"/>
      <c r="BK268" s="486"/>
      <c r="BL268" s="486"/>
      <c r="BM268" s="486"/>
      <c r="BN268" s="486"/>
      <c r="BO268" s="486"/>
      <c r="BP268" s="486"/>
      <c r="BQ268" s="486"/>
      <c r="BR268" s="486"/>
      <c r="BS268" s="486"/>
      <c r="BT268" s="486"/>
      <c r="BU268" s="486"/>
      <c r="BV268" s="486"/>
      <c r="BW268" s="486"/>
      <c r="BX268" s="486"/>
      <c r="BY268" s="486"/>
      <c r="BZ268" s="486"/>
      <c r="CA268" s="486"/>
      <c r="CB268" s="486"/>
      <c r="CC268" s="486"/>
      <c r="CD268" s="486"/>
      <c r="CE268" s="486"/>
      <c r="CF268" s="486"/>
      <c r="CG268" s="486"/>
      <c r="CH268" s="486"/>
      <c r="CI268" s="486"/>
      <c r="CJ268" s="486"/>
      <c r="CK268" s="486"/>
      <c r="CL268" s="486"/>
      <c r="CM268" s="486"/>
      <c r="CN268" s="486"/>
      <c r="CO268" s="486"/>
      <c r="CP268" s="486"/>
      <c r="CQ268" s="486"/>
      <c r="CR268" s="486"/>
      <c r="CS268" s="486"/>
      <c r="CT268" s="486"/>
      <c r="CU268" s="486"/>
      <c r="CV268" s="486"/>
      <c r="CW268" s="486"/>
      <c r="CX268" s="486"/>
      <c r="CY268" s="486"/>
      <c r="CZ268" s="486"/>
      <c r="DA268" s="486"/>
      <c r="DB268" s="486"/>
      <c r="DC268" s="486"/>
      <c r="DD268" s="486"/>
      <c r="DE268" s="486"/>
      <c r="DF268" s="486"/>
      <c r="DG268" s="486"/>
      <c r="DH268" s="486"/>
      <c r="DI268" s="486"/>
      <c r="DJ268" s="486"/>
      <c r="DK268" s="486"/>
      <c r="DL268" s="486"/>
      <c r="DM268" s="486"/>
      <c r="DN268" s="486"/>
      <c r="DO268" s="486"/>
      <c r="DP268" s="486"/>
      <c r="DQ268" s="486"/>
      <c r="DR268" s="486"/>
      <c r="DS268" s="486"/>
      <c r="DT268" s="486"/>
      <c r="DU268" s="486"/>
      <c r="DV268" s="486"/>
      <c r="DW268" s="486"/>
      <c r="DX268" s="486"/>
      <c r="DY268" s="486"/>
      <c r="DZ268" s="486"/>
      <c r="EA268" s="486"/>
      <c r="EB268" s="486"/>
      <c r="EC268" s="486"/>
      <c r="ED268" s="486"/>
      <c r="EE268" s="486"/>
      <c r="EF268" s="486"/>
    </row>
    <row r="269" spans="3:136" s="300" customFormat="1" x14ac:dyDescent="0.25">
      <c r="C269" s="303"/>
      <c r="D269" s="304"/>
      <c r="E269" s="304"/>
      <c r="F269" s="304"/>
      <c r="G269" s="304"/>
      <c r="H269" s="304"/>
      <c r="I269" s="304"/>
      <c r="J269" s="486"/>
      <c r="K269" s="486"/>
      <c r="L269" s="486">
        <v>17800</v>
      </c>
      <c r="M269" s="486"/>
      <c r="N269" s="486"/>
      <c r="O269" s="486"/>
      <c r="P269" s="486"/>
      <c r="Q269" s="486"/>
      <c r="R269" s="486"/>
      <c r="S269" s="486"/>
      <c r="T269" s="486"/>
      <c r="U269" s="486"/>
      <c r="V269" s="486"/>
      <c r="W269" s="486"/>
      <c r="X269" s="486"/>
      <c r="Y269" s="486"/>
      <c r="Z269" s="486"/>
      <c r="AA269" s="486"/>
      <c r="AB269" s="486"/>
      <c r="AC269" s="486"/>
      <c r="AD269" s="486"/>
      <c r="AE269" s="486"/>
      <c r="AF269" s="486"/>
      <c r="AG269" s="486"/>
      <c r="AH269" s="486"/>
      <c r="AI269" s="486"/>
      <c r="AJ269" s="486"/>
      <c r="AK269" s="486"/>
      <c r="AL269" s="486"/>
      <c r="AM269" s="486"/>
      <c r="AN269" s="486"/>
      <c r="AO269" s="486"/>
      <c r="AP269" s="486"/>
      <c r="AQ269" s="486"/>
      <c r="AR269" s="486"/>
      <c r="AS269" s="486"/>
      <c r="AT269" s="486"/>
      <c r="AU269" s="486"/>
      <c r="AV269" s="486"/>
      <c r="AW269" s="486"/>
      <c r="AX269" s="486"/>
      <c r="AY269" s="486"/>
      <c r="AZ269" s="486"/>
      <c r="BA269" s="486"/>
      <c r="BB269" s="486"/>
      <c r="BC269" s="486"/>
      <c r="BD269" s="486"/>
      <c r="BE269" s="486"/>
      <c r="BF269" s="486"/>
      <c r="BG269" s="486"/>
      <c r="BH269" s="486"/>
      <c r="BI269" s="486"/>
      <c r="BJ269" s="486"/>
      <c r="BK269" s="486"/>
      <c r="BL269" s="486"/>
      <c r="BM269" s="486"/>
      <c r="BN269" s="486"/>
      <c r="BO269" s="486"/>
      <c r="BP269" s="486"/>
      <c r="BQ269" s="486"/>
      <c r="BR269" s="486"/>
      <c r="BS269" s="486"/>
      <c r="BT269" s="486"/>
      <c r="BU269" s="486"/>
      <c r="BV269" s="486"/>
      <c r="BW269" s="486"/>
      <c r="BX269" s="486"/>
      <c r="BY269" s="486"/>
      <c r="BZ269" s="486"/>
      <c r="CA269" s="486"/>
      <c r="CB269" s="486"/>
      <c r="CC269" s="486"/>
      <c r="CD269" s="486"/>
      <c r="CE269" s="486"/>
      <c r="CF269" s="486"/>
      <c r="CG269" s="486"/>
      <c r="CH269" s="486"/>
      <c r="CI269" s="486"/>
      <c r="CJ269" s="486"/>
      <c r="CK269" s="486"/>
      <c r="CL269" s="486"/>
      <c r="CM269" s="486"/>
      <c r="CN269" s="486"/>
      <c r="CO269" s="486"/>
      <c r="CP269" s="486"/>
      <c r="CQ269" s="486"/>
      <c r="CR269" s="486"/>
      <c r="CS269" s="486"/>
      <c r="CT269" s="486"/>
      <c r="CU269" s="486"/>
      <c r="CV269" s="486"/>
      <c r="CW269" s="486"/>
      <c r="CX269" s="486"/>
      <c r="CY269" s="486"/>
      <c r="CZ269" s="486"/>
      <c r="DA269" s="486"/>
      <c r="DB269" s="486"/>
      <c r="DC269" s="486"/>
      <c r="DD269" s="486"/>
      <c r="DE269" s="486"/>
      <c r="DF269" s="486"/>
      <c r="DG269" s="486"/>
      <c r="DH269" s="486"/>
      <c r="DI269" s="486"/>
      <c r="DJ269" s="486"/>
      <c r="DK269" s="486"/>
      <c r="DL269" s="486"/>
      <c r="DM269" s="486"/>
      <c r="DN269" s="486"/>
      <c r="DO269" s="486"/>
      <c r="DP269" s="486"/>
      <c r="DQ269" s="486"/>
      <c r="DR269" s="486"/>
      <c r="DS269" s="486"/>
      <c r="DT269" s="486"/>
      <c r="DU269" s="486"/>
      <c r="DV269" s="486"/>
      <c r="DW269" s="486"/>
      <c r="DX269" s="486"/>
      <c r="DY269" s="486"/>
      <c r="DZ269" s="486"/>
      <c r="EA269" s="486"/>
      <c r="EB269" s="486"/>
      <c r="EC269" s="486"/>
      <c r="ED269" s="486"/>
      <c r="EE269" s="486"/>
      <c r="EF269" s="486"/>
    </row>
    <row r="270" spans="3:136" s="300" customFormat="1" x14ac:dyDescent="0.25">
      <c r="C270" s="303"/>
      <c r="D270" s="304"/>
      <c r="E270" s="304"/>
      <c r="F270" s="304"/>
      <c r="G270" s="304"/>
      <c r="H270" s="304"/>
      <c r="I270" s="304"/>
      <c r="J270" s="486"/>
      <c r="K270" s="486"/>
      <c r="L270" s="486">
        <v>17900</v>
      </c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6"/>
      <c r="AC270" s="486"/>
      <c r="AD270" s="486"/>
      <c r="AE270" s="486"/>
      <c r="AF270" s="486"/>
      <c r="AG270" s="486"/>
      <c r="AH270" s="486"/>
      <c r="AI270" s="486"/>
      <c r="AJ270" s="486"/>
      <c r="AK270" s="486"/>
      <c r="AL270" s="486"/>
      <c r="AM270" s="486"/>
      <c r="AN270" s="486"/>
      <c r="AO270" s="486"/>
      <c r="AP270" s="486"/>
      <c r="AQ270" s="486"/>
      <c r="AR270" s="486"/>
      <c r="AS270" s="486"/>
      <c r="AT270" s="486"/>
      <c r="AU270" s="486"/>
      <c r="AV270" s="486"/>
      <c r="AW270" s="486"/>
      <c r="AX270" s="486"/>
      <c r="AY270" s="486"/>
      <c r="AZ270" s="486"/>
      <c r="BA270" s="486"/>
      <c r="BB270" s="486"/>
      <c r="BC270" s="486"/>
      <c r="BD270" s="486"/>
      <c r="BE270" s="486"/>
      <c r="BF270" s="486"/>
      <c r="BG270" s="486"/>
      <c r="BH270" s="486"/>
      <c r="BI270" s="486"/>
      <c r="BJ270" s="486"/>
      <c r="BK270" s="486"/>
      <c r="BL270" s="486"/>
      <c r="BM270" s="486"/>
      <c r="BN270" s="486"/>
      <c r="BO270" s="486"/>
      <c r="BP270" s="486"/>
      <c r="BQ270" s="486"/>
      <c r="BR270" s="486"/>
      <c r="BS270" s="486"/>
      <c r="BT270" s="486"/>
      <c r="BU270" s="486"/>
      <c r="BV270" s="486"/>
      <c r="BW270" s="486"/>
      <c r="BX270" s="486"/>
      <c r="BY270" s="486"/>
      <c r="BZ270" s="486"/>
      <c r="CA270" s="486"/>
      <c r="CB270" s="486"/>
      <c r="CC270" s="486"/>
      <c r="CD270" s="486"/>
      <c r="CE270" s="486"/>
      <c r="CF270" s="486"/>
      <c r="CG270" s="486"/>
      <c r="CH270" s="486"/>
      <c r="CI270" s="486"/>
      <c r="CJ270" s="486"/>
      <c r="CK270" s="486"/>
      <c r="CL270" s="486"/>
      <c r="CM270" s="486"/>
      <c r="CN270" s="486"/>
      <c r="CO270" s="486"/>
      <c r="CP270" s="486"/>
      <c r="CQ270" s="486"/>
      <c r="CR270" s="486"/>
      <c r="CS270" s="486"/>
      <c r="CT270" s="486"/>
      <c r="CU270" s="486"/>
      <c r="CV270" s="486"/>
      <c r="CW270" s="486"/>
      <c r="CX270" s="486"/>
      <c r="CY270" s="486"/>
      <c r="CZ270" s="486"/>
      <c r="DA270" s="486"/>
      <c r="DB270" s="486"/>
      <c r="DC270" s="486"/>
      <c r="DD270" s="486"/>
      <c r="DE270" s="486"/>
      <c r="DF270" s="486"/>
      <c r="DG270" s="486"/>
      <c r="DH270" s="486"/>
      <c r="DI270" s="486"/>
      <c r="DJ270" s="486"/>
      <c r="DK270" s="486"/>
      <c r="DL270" s="486"/>
      <c r="DM270" s="486"/>
      <c r="DN270" s="486"/>
      <c r="DO270" s="486"/>
      <c r="DP270" s="486"/>
      <c r="DQ270" s="486"/>
      <c r="DR270" s="486"/>
      <c r="DS270" s="486"/>
      <c r="DT270" s="486"/>
      <c r="DU270" s="486"/>
      <c r="DV270" s="486"/>
      <c r="DW270" s="486"/>
      <c r="DX270" s="486"/>
      <c r="DY270" s="486"/>
      <c r="DZ270" s="486"/>
      <c r="EA270" s="486"/>
      <c r="EB270" s="486"/>
      <c r="EC270" s="486"/>
      <c r="ED270" s="486"/>
      <c r="EE270" s="486"/>
      <c r="EF270" s="486"/>
    </row>
    <row r="271" spans="3:136" s="300" customFormat="1" x14ac:dyDescent="0.25">
      <c r="C271" s="303"/>
      <c r="D271" s="304"/>
      <c r="E271" s="304"/>
      <c r="F271" s="304"/>
      <c r="G271" s="304"/>
      <c r="H271" s="304"/>
      <c r="I271" s="304"/>
      <c r="J271" s="486"/>
      <c r="K271" s="486"/>
      <c r="L271" s="486">
        <v>18000</v>
      </c>
      <c r="M271" s="486"/>
      <c r="N271" s="486"/>
      <c r="O271" s="486"/>
      <c r="P271" s="486"/>
      <c r="Q271" s="486"/>
      <c r="R271" s="486"/>
      <c r="S271" s="486"/>
      <c r="T271" s="486"/>
      <c r="U271" s="486"/>
      <c r="V271" s="486"/>
      <c r="W271" s="486"/>
      <c r="X271" s="486"/>
      <c r="Y271" s="486"/>
      <c r="Z271" s="486"/>
      <c r="AA271" s="486"/>
      <c r="AB271" s="486"/>
      <c r="AC271" s="486"/>
      <c r="AD271" s="486"/>
      <c r="AE271" s="486"/>
      <c r="AF271" s="486"/>
      <c r="AG271" s="486"/>
      <c r="AH271" s="486"/>
      <c r="AI271" s="486"/>
      <c r="AJ271" s="486"/>
      <c r="AK271" s="486"/>
      <c r="AL271" s="486"/>
      <c r="AM271" s="486"/>
      <c r="AN271" s="486"/>
      <c r="AO271" s="486"/>
      <c r="AP271" s="486"/>
      <c r="AQ271" s="486"/>
      <c r="AR271" s="486"/>
      <c r="AS271" s="486"/>
      <c r="AT271" s="486"/>
      <c r="AU271" s="486"/>
      <c r="AV271" s="486"/>
      <c r="AW271" s="486"/>
      <c r="AX271" s="486"/>
      <c r="AY271" s="486"/>
      <c r="AZ271" s="486"/>
      <c r="BA271" s="486"/>
      <c r="BB271" s="486"/>
      <c r="BC271" s="486"/>
      <c r="BD271" s="486"/>
      <c r="BE271" s="486"/>
      <c r="BF271" s="486"/>
      <c r="BG271" s="486"/>
      <c r="BH271" s="486"/>
      <c r="BI271" s="486"/>
      <c r="BJ271" s="486"/>
      <c r="BK271" s="486"/>
      <c r="BL271" s="486"/>
      <c r="BM271" s="486"/>
      <c r="BN271" s="486"/>
      <c r="BO271" s="486"/>
      <c r="BP271" s="486"/>
      <c r="BQ271" s="486"/>
      <c r="BR271" s="486"/>
      <c r="BS271" s="486"/>
      <c r="BT271" s="486"/>
      <c r="BU271" s="486"/>
      <c r="BV271" s="486"/>
      <c r="BW271" s="486"/>
      <c r="BX271" s="486"/>
      <c r="BY271" s="486"/>
      <c r="BZ271" s="486"/>
      <c r="CA271" s="486"/>
      <c r="CB271" s="486"/>
      <c r="CC271" s="486"/>
      <c r="CD271" s="486"/>
      <c r="CE271" s="486"/>
      <c r="CF271" s="486"/>
      <c r="CG271" s="486"/>
      <c r="CH271" s="486"/>
      <c r="CI271" s="486"/>
      <c r="CJ271" s="486"/>
      <c r="CK271" s="486"/>
      <c r="CL271" s="486"/>
      <c r="CM271" s="486"/>
      <c r="CN271" s="486"/>
      <c r="CO271" s="486"/>
      <c r="CP271" s="486"/>
      <c r="CQ271" s="486"/>
      <c r="CR271" s="486"/>
      <c r="CS271" s="486"/>
      <c r="CT271" s="486"/>
      <c r="CU271" s="486"/>
      <c r="CV271" s="486"/>
      <c r="CW271" s="486"/>
      <c r="CX271" s="486"/>
      <c r="CY271" s="486"/>
      <c r="CZ271" s="486"/>
      <c r="DA271" s="486"/>
      <c r="DB271" s="486"/>
      <c r="DC271" s="486"/>
      <c r="DD271" s="486"/>
      <c r="DE271" s="486"/>
      <c r="DF271" s="486"/>
      <c r="DG271" s="486"/>
      <c r="DH271" s="486"/>
      <c r="DI271" s="486"/>
      <c r="DJ271" s="486"/>
      <c r="DK271" s="486"/>
      <c r="DL271" s="486"/>
      <c r="DM271" s="486"/>
      <c r="DN271" s="486"/>
      <c r="DO271" s="486"/>
      <c r="DP271" s="486"/>
      <c r="DQ271" s="486"/>
      <c r="DR271" s="486"/>
      <c r="DS271" s="486"/>
      <c r="DT271" s="486"/>
      <c r="DU271" s="486"/>
      <c r="DV271" s="486"/>
      <c r="DW271" s="486"/>
      <c r="DX271" s="486"/>
      <c r="DY271" s="486"/>
      <c r="DZ271" s="486"/>
      <c r="EA271" s="486"/>
      <c r="EB271" s="486"/>
      <c r="EC271" s="486"/>
      <c r="ED271" s="486"/>
      <c r="EE271" s="486"/>
      <c r="EF271" s="486"/>
    </row>
    <row r="272" spans="3:136" s="300" customFormat="1" x14ac:dyDescent="0.25">
      <c r="C272" s="303"/>
      <c r="D272" s="304"/>
      <c r="E272" s="304"/>
      <c r="F272" s="304"/>
      <c r="G272" s="304"/>
      <c r="H272" s="304"/>
      <c r="I272" s="304"/>
      <c r="J272" s="486"/>
      <c r="K272" s="486"/>
      <c r="L272" s="486">
        <v>18100</v>
      </c>
      <c r="M272" s="486"/>
      <c r="N272" s="486"/>
      <c r="O272" s="486"/>
      <c r="P272" s="486"/>
      <c r="Q272" s="486"/>
      <c r="R272" s="486"/>
      <c r="S272" s="486"/>
      <c r="T272" s="486"/>
      <c r="U272" s="486"/>
      <c r="V272" s="486"/>
      <c r="W272" s="486"/>
      <c r="X272" s="486"/>
      <c r="Y272" s="486"/>
      <c r="Z272" s="486"/>
      <c r="AA272" s="486"/>
      <c r="AB272" s="486"/>
      <c r="AC272" s="486"/>
      <c r="AD272" s="486"/>
      <c r="AE272" s="486"/>
      <c r="AF272" s="486"/>
      <c r="AG272" s="486"/>
      <c r="AH272" s="486"/>
      <c r="AI272" s="486"/>
      <c r="AJ272" s="486"/>
      <c r="AK272" s="486"/>
      <c r="AL272" s="486"/>
      <c r="AM272" s="486"/>
      <c r="AN272" s="486"/>
      <c r="AO272" s="486"/>
      <c r="AP272" s="486"/>
      <c r="AQ272" s="486"/>
      <c r="AR272" s="486"/>
      <c r="AS272" s="486"/>
      <c r="AT272" s="486"/>
      <c r="AU272" s="486"/>
      <c r="AV272" s="486"/>
      <c r="AW272" s="486"/>
      <c r="AX272" s="486"/>
      <c r="AY272" s="486"/>
      <c r="AZ272" s="486"/>
      <c r="BA272" s="486"/>
      <c r="BB272" s="486"/>
      <c r="BC272" s="486"/>
      <c r="BD272" s="486"/>
      <c r="BE272" s="486"/>
      <c r="BF272" s="486"/>
      <c r="BG272" s="486"/>
      <c r="BH272" s="486"/>
      <c r="BI272" s="486"/>
      <c r="BJ272" s="486"/>
      <c r="BK272" s="486"/>
      <c r="BL272" s="486"/>
      <c r="BM272" s="486"/>
      <c r="BN272" s="486"/>
      <c r="BO272" s="486"/>
      <c r="BP272" s="486"/>
      <c r="BQ272" s="486"/>
      <c r="BR272" s="486"/>
      <c r="BS272" s="486"/>
      <c r="BT272" s="486"/>
      <c r="BU272" s="486"/>
      <c r="BV272" s="486"/>
      <c r="BW272" s="486"/>
      <c r="BX272" s="486"/>
      <c r="BY272" s="486"/>
      <c r="BZ272" s="486"/>
      <c r="CA272" s="486"/>
      <c r="CB272" s="486"/>
      <c r="CC272" s="486"/>
      <c r="CD272" s="486"/>
      <c r="CE272" s="486"/>
      <c r="CF272" s="486"/>
      <c r="CG272" s="486"/>
      <c r="CH272" s="486"/>
      <c r="CI272" s="486"/>
      <c r="CJ272" s="486"/>
      <c r="CK272" s="486"/>
      <c r="CL272" s="486"/>
      <c r="CM272" s="486"/>
      <c r="CN272" s="486"/>
      <c r="CO272" s="486"/>
      <c r="CP272" s="486"/>
      <c r="CQ272" s="486"/>
      <c r="CR272" s="486"/>
      <c r="CS272" s="486"/>
      <c r="CT272" s="486"/>
      <c r="CU272" s="486"/>
      <c r="CV272" s="486"/>
      <c r="CW272" s="486"/>
      <c r="CX272" s="486"/>
      <c r="CY272" s="486"/>
      <c r="CZ272" s="486"/>
      <c r="DA272" s="486"/>
      <c r="DB272" s="486"/>
      <c r="DC272" s="486"/>
      <c r="DD272" s="486"/>
      <c r="DE272" s="486"/>
      <c r="DF272" s="486"/>
      <c r="DG272" s="486"/>
      <c r="DH272" s="486"/>
      <c r="DI272" s="486"/>
      <c r="DJ272" s="486"/>
      <c r="DK272" s="486"/>
      <c r="DL272" s="486"/>
      <c r="DM272" s="486"/>
      <c r="DN272" s="486"/>
      <c r="DO272" s="486"/>
      <c r="DP272" s="486"/>
      <c r="DQ272" s="486"/>
      <c r="DR272" s="486"/>
      <c r="DS272" s="486"/>
      <c r="DT272" s="486"/>
      <c r="DU272" s="486"/>
      <c r="DV272" s="486"/>
      <c r="DW272" s="486"/>
      <c r="DX272" s="486"/>
      <c r="DY272" s="486"/>
      <c r="DZ272" s="486"/>
      <c r="EA272" s="486"/>
      <c r="EB272" s="486"/>
      <c r="EC272" s="486"/>
      <c r="ED272" s="486"/>
      <c r="EE272" s="486"/>
      <c r="EF272" s="486"/>
    </row>
    <row r="273" spans="3:136" s="300" customFormat="1" x14ac:dyDescent="0.25">
      <c r="C273" s="303"/>
      <c r="D273" s="304"/>
      <c r="E273" s="304"/>
      <c r="F273" s="304"/>
      <c r="G273" s="304"/>
      <c r="H273" s="304"/>
      <c r="I273" s="304"/>
      <c r="J273" s="486"/>
      <c r="K273" s="486"/>
      <c r="L273" s="486">
        <v>18200</v>
      </c>
      <c r="M273" s="486"/>
      <c r="N273" s="486"/>
      <c r="O273" s="486"/>
      <c r="P273" s="486"/>
      <c r="Q273" s="486"/>
      <c r="R273" s="486"/>
      <c r="S273" s="486"/>
      <c r="T273" s="486"/>
      <c r="U273" s="486"/>
      <c r="V273" s="486"/>
      <c r="W273" s="486"/>
      <c r="X273" s="486"/>
      <c r="Y273" s="486"/>
      <c r="Z273" s="486"/>
      <c r="AA273" s="486"/>
      <c r="AB273" s="486"/>
      <c r="AC273" s="486"/>
      <c r="AD273" s="486"/>
      <c r="AE273" s="486"/>
      <c r="AF273" s="486"/>
      <c r="AG273" s="486"/>
      <c r="AH273" s="486"/>
      <c r="AI273" s="486"/>
      <c r="AJ273" s="486"/>
      <c r="AK273" s="486"/>
      <c r="AL273" s="486"/>
      <c r="AM273" s="486"/>
      <c r="AN273" s="486"/>
      <c r="AO273" s="486"/>
      <c r="AP273" s="486"/>
      <c r="AQ273" s="486"/>
      <c r="AR273" s="486"/>
      <c r="AS273" s="486"/>
      <c r="AT273" s="486"/>
      <c r="AU273" s="486"/>
      <c r="AV273" s="486"/>
      <c r="AW273" s="486"/>
      <c r="AX273" s="486"/>
      <c r="AY273" s="486"/>
      <c r="AZ273" s="486"/>
      <c r="BA273" s="486"/>
      <c r="BB273" s="486"/>
      <c r="BC273" s="486"/>
      <c r="BD273" s="486"/>
      <c r="BE273" s="486"/>
      <c r="BF273" s="486"/>
      <c r="BG273" s="486"/>
      <c r="BH273" s="486"/>
      <c r="BI273" s="486"/>
      <c r="BJ273" s="486"/>
      <c r="BK273" s="486"/>
      <c r="BL273" s="486"/>
      <c r="BM273" s="486"/>
      <c r="BN273" s="486"/>
      <c r="BO273" s="486"/>
      <c r="BP273" s="486"/>
      <c r="BQ273" s="486"/>
      <c r="BR273" s="486"/>
      <c r="BS273" s="486"/>
      <c r="BT273" s="486"/>
      <c r="BU273" s="486"/>
      <c r="BV273" s="486"/>
      <c r="BW273" s="486"/>
      <c r="BX273" s="486"/>
      <c r="BY273" s="486"/>
      <c r="BZ273" s="486"/>
      <c r="CA273" s="486"/>
      <c r="CB273" s="486"/>
      <c r="CC273" s="486"/>
      <c r="CD273" s="486"/>
      <c r="CE273" s="486"/>
      <c r="CF273" s="486"/>
      <c r="CG273" s="486"/>
      <c r="CH273" s="486"/>
      <c r="CI273" s="486"/>
      <c r="CJ273" s="486"/>
      <c r="CK273" s="486"/>
      <c r="CL273" s="486"/>
      <c r="CM273" s="486"/>
      <c r="CN273" s="486"/>
      <c r="CO273" s="486"/>
      <c r="CP273" s="486"/>
      <c r="CQ273" s="486"/>
      <c r="CR273" s="486"/>
      <c r="CS273" s="486"/>
      <c r="CT273" s="486"/>
      <c r="CU273" s="486"/>
      <c r="CV273" s="486"/>
      <c r="CW273" s="486"/>
      <c r="CX273" s="486"/>
      <c r="CY273" s="486"/>
      <c r="CZ273" s="486"/>
      <c r="DA273" s="486"/>
      <c r="DB273" s="486"/>
      <c r="DC273" s="486"/>
      <c r="DD273" s="486"/>
      <c r="DE273" s="486"/>
      <c r="DF273" s="486"/>
      <c r="DG273" s="486"/>
      <c r="DH273" s="486"/>
      <c r="DI273" s="486"/>
      <c r="DJ273" s="486"/>
      <c r="DK273" s="486"/>
      <c r="DL273" s="486"/>
      <c r="DM273" s="486"/>
      <c r="DN273" s="486"/>
      <c r="DO273" s="486"/>
      <c r="DP273" s="486"/>
      <c r="DQ273" s="486"/>
      <c r="DR273" s="486"/>
      <c r="DS273" s="486"/>
      <c r="DT273" s="486"/>
      <c r="DU273" s="486"/>
      <c r="DV273" s="486"/>
      <c r="DW273" s="486"/>
      <c r="DX273" s="486"/>
      <c r="DY273" s="486"/>
      <c r="DZ273" s="486"/>
      <c r="EA273" s="486"/>
      <c r="EB273" s="486"/>
      <c r="EC273" s="486"/>
      <c r="ED273" s="486"/>
      <c r="EE273" s="486"/>
      <c r="EF273" s="486"/>
    </row>
    <row r="274" spans="3:136" s="300" customFormat="1" x14ac:dyDescent="0.25">
      <c r="C274" s="303"/>
      <c r="D274" s="304"/>
      <c r="E274" s="304"/>
      <c r="F274" s="304"/>
      <c r="G274" s="304"/>
      <c r="H274" s="304"/>
      <c r="I274" s="304"/>
      <c r="J274" s="486"/>
      <c r="K274" s="486"/>
      <c r="L274" s="486">
        <v>18300</v>
      </c>
      <c r="M274" s="486"/>
      <c r="N274" s="486"/>
      <c r="O274" s="486"/>
      <c r="P274" s="486"/>
      <c r="Q274" s="486"/>
      <c r="R274" s="486"/>
      <c r="S274" s="486"/>
      <c r="T274" s="486"/>
      <c r="U274" s="486"/>
      <c r="V274" s="486"/>
      <c r="W274" s="486"/>
      <c r="X274" s="486"/>
      <c r="Y274" s="486"/>
      <c r="Z274" s="486"/>
      <c r="AA274" s="486"/>
      <c r="AB274" s="486"/>
      <c r="AC274" s="486"/>
      <c r="AD274" s="486"/>
      <c r="AE274" s="486"/>
      <c r="AF274" s="486"/>
      <c r="AG274" s="486"/>
      <c r="AH274" s="486"/>
      <c r="AI274" s="486"/>
      <c r="AJ274" s="486"/>
      <c r="AK274" s="486"/>
      <c r="AL274" s="486"/>
      <c r="AM274" s="486"/>
      <c r="AN274" s="486"/>
      <c r="AO274" s="486"/>
      <c r="AP274" s="486"/>
      <c r="AQ274" s="486"/>
      <c r="AR274" s="486"/>
      <c r="AS274" s="486"/>
      <c r="AT274" s="486"/>
      <c r="AU274" s="486"/>
      <c r="AV274" s="486"/>
      <c r="AW274" s="486"/>
      <c r="AX274" s="486"/>
      <c r="AY274" s="486"/>
      <c r="AZ274" s="486"/>
      <c r="BA274" s="486"/>
      <c r="BB274" s="486"/>
      <c r="BC274" s="486"/>
      <c r="BD274" s="486"/>
      <c r="BE274" s="486"/>
      <c r="BF274" s="486"/>
      <c r="BG274" s="486"/>
      <c r="BH274" s="486"/>
      <c r="BI274" s="486"/>
      <c r="BJ274" s="486"/>
      <c r="BK274" s="486"/>
      <c r="BL274" s="486"/>
      <c r="BM274" s="486"/>
      <c r="BN274" s="486"/>
      <c r="BO274" s="486"/>
      <c r="BP274" s="486"/>
      <c r="BQ274" s="486"/>
      <c r="BR274" s="486"/>
      <c r="BS274" s="486"/>
      <c r="BT274" s="486"/>
      <c r="BU274" s="486"/>
      <c r="BV274" s="486"/>
      <c r="BW274" s="486"/>
      <c r="BX274" s="486"/>
      <c r="BY274" s="486"/>
      <c r="BZ274" s="486"/>
      <c r="CA274" s="486"/>
      <c r="CB274" s="486"/>
      <c r="CC274" s="486"/>
      <c r="CD274" s="486"/>
      <c r="CE274" s="486"/>
      <c r="CF274" s="486"/>
      <c r="CG274" s="486"/>
      <c r="CH274" s="486"/>
      <c r="CI274" s="486"/>
      <c r="CJ274" s="486"/>
      <c r="CK274" s="486"/>
      <c r="CL274" s="486"/>
      <c r="CM274" s="486"/>
      <c r="CN274" s="486"/>
      <c r="CO274" s="486"/>
      <c r="CP274" s="486"/>
      <c r="CQ274" s="486"/>
      <c r="CR274" s="486"/>
      <c r="CS274" s="486"/>
      <c r="CT274" s="486"/>
      <c r="CU274" s="486"/>
      <c r="CV274" s="486"/>
      <c r="CW274" s="486"/>
      <c r="CX274" s="486"/>
      <c r="CY274" s="486"/>
      <c r="CZ274" s="486"/>
      <c r="DA274" s="486"/>
      <c r="DB274" s="486"/>
      <c r="DC274" s="486"/>
      <c r="DD274" s="486"/>
      <c r="DE274" s="486"/>
      <c r="DF274" s="486"/>
      <c r="DG274" s="486"/>
      <c r="DH274" s="486"/>
      <c r="DI274" s="486"/>
      <c r="DJ274" s="486"/>
      <c r="DK274" s="486"/>
      <c r="DL274" s="486"/>
      <c r="DM274" s="486"/>
      <c r="DN274" s="486"/>
      <c r="DO274" s="486"/>
      <c r="DP274" s="486"/>
      <c r="DQ274" s="486"/>
      <c r="DR274" s="486"/>
      <c r="DS274" s="486"/>
      <c r="DT274" s="486"/>
      <c r="DU274" s="486"/>
      <c r="DV274" s="486"/>
      <c r="DW274" s="486"/>
      <c r="DX274" s="486"/>
      <c r="DY274" s="486"/>
      <c r="DZ274" s="486"/>
      <c r="EA274" s="486"/>
      <c r="EB274" s="486"/>
      <c r="EC274" s="486"/>
      <c r="ED274" s="486"/>
      <c r="EE274" s="486"/>
      <c r="EF274" s="486"/>
    </row>
    <row r="275" spans="3:136" s="300" customFormat="1" x14ac:dyDescent="0.25">
      <c r="C275" s="303"/>
      <c r="D275" s="304"/>
      <c r="E275" s="304"/>
      <c r="F275" s="304"/>
      <c r="G275" s="304"/>
      <c r="H275" s="304"/>
      <c r="I275" s="304"/>
      <c r="J275" s="486"/>
      <c r="K275" s="486"/>
      <c r="L275" s="486">
        <v>18400</v>
      </c>
      <c r="M275" s="486"/>
      <c r="N275" s="486"/>
      <c r="O275" s="486"/>
      <c r="P275" s="486"/>
      <c r="Q275" s="486"/>
      <c r="R275" s="486"/>
      <c r="S275" s="486"/>
      <c r="T275" s="486"/>
      <c r="U275" s="486"/>
      <c r="V275" s="486"/>
      <c r="W275" s="486"/>
      <c r="X275" s="486"/>
      <c r="Y275" s="486"/>
      <c r="Z275" s="486"/>
      <c r="AA275" s="486"/>
      <c r="AB275" s="486"/>
      <c r="AC275" s="486"/>
      <c r="AD275" s="486"/>
      <c r="AE275" s="486"/>
      <c r="AF275" s="486"/>
      <c r="AG275" s="486"/>
      <c r="AH275" s="486"/>
      <c r="AI275" s="486"/>
      <c r="AJ275" s="486"/>
      <c r="AK275" s="486"/>
      <c r="AL275" s="486"/>
      <c r="AM275" s="486"/>
      <c r="AN275" s="486"/>
      <c r="AO275" s="486"/>
      <c r="AP275" s="486"/>
      <c r="AQ275" s="486"/>
      <c r="AR275" s="486"/>
      <c r="AS275" s="486"/>
      <c r="AT275" s="486"/>
      <c r="AU275" s="486"/>
      <c r="AV275" s="486"/>
      <c r="AW275" s="486"/>
      <c r="AX275" s="486"/>
      <c r="AY275" s="486"/>
      <c r="AZ275" s="486"/>
      <c r="BA275" s="486"/>
      <c r="BB275" s="486"/>
      <c r="BC275" s="486"/>
      <c r="BD275" s="486"/>
      <c r="BE275" s="486"/>
      <c r="BF275" s="486"/>
      <c r="BG275" s="486"/>
      <c r="BH275" s="486"/>
      <c r="BI275" s="486"/>
      <c r="BJ275" s="486"/>
      <c r="BK275" s="486"/>
      <c r="BL275" s="486"/>
      <c r="BM275" s="486"/>
      <c r="BN275" s="486"/>
      <c r="BO275" s="486"/>
      <c r="BP275" s="486"/>
      <c r="BQ275" s="486"/>
      <c r="BR275" s="486"/>
      <c r="BS275" s="486"/>
      <c r="BT275" s="486"/>
      <c r="BU275" s="486"/>
      <c r="BV275" s="486"/>
      <c r="BW275" s="486"/>
      <c r="BX275" s="486"/>
      <c r="BY275" s="486"/>
      <c r="BZ275" s="486"/>
      <c r="CA275" s="486"/>
      <c r="CB275" s="486"/>
      <c r="CC275" s="486"/>
      <c r="CD275" s="486"/>
      <c r="CE275" s="486"/>
      <c r="CF275" s="486"/>
      <c r="CG275" s="486"/>
      <c r="CH275" s="486"/>
      <c r="CI275" s="486"/>
      <c r="CJ275" s="486"/>
      <c r="CK275" s="486"/>
      <c r="CL275" s="486"/>
      <c r="CM275" s="486"/>
      <c r="CN275" s="486"/>
      <c r="CO275" s="486"/>
      <c r="CP275" s="486"/>
      <c r="CQ275" s="486"/>
      <c r="CR275" s="486"/>
      <c r="CS275" s="486"/>
      <c r="CT275" s="486"/>
      <c r="CU275" s="486"/>
      <c r="CV275" s="486"/>
      <c r="CW275" s="486"/>
      <c r="CX275" s="486"/>
      <c r="CY275" s="486"/>
      <c r="CZ275" s="486"/>
      <c r="DA275" s="486"/>
      <c r="DB275" s="486"/>
      <c r="DC275" s="486"/>
      <c r="DD275" s="486"/>
      <c r="DE275" s="486"/>
      <c r="DF275" s="486"/>
      <c r="DG275" s="486"/>
      <c r="DH275" s="486"/>
      <c r="DI275" s="486"/>
      <c r="DJ275" s="486"/>
      <c r="DK275" s="486"/>
      <c r="DL275" s="486"/>
      <c r="DM275" s="486"/>
      <c r="DN275" s="486"/>
      <c r="DO275" s="486"/>
      <c r="DP275" s="486"/>
      <c r="DQ275" s="486"/>
      <c r="DR275" s="486"/>
      <c r="DS275" s="486"/>
      <c r="DT275" s="486"/>
      <c r="DU275" s="486"/>
      <c r="DV275" s="486"/>
      <c r="DW275" s="486"/>
      <c r="DX275" s="486"/>
      <c r="DY275" s="486"/>
      <c r="DZ275" s="486"/>
      <c r="EA275" s="486"/>
      <c r="EB275" s="486"/>
      <c r="EC275" s="486"/>
      <c r="ED275" s="486"/>
      <c r="EE275" s="486"/>
      <c r="EF275" s="486"/>
    </row>
    <row r="276" spans="3:136" s="300" customFormat="1" x14ac:dyDescent="0.25">
      <c r="C276" s="303"/>
      <c r="D276" s="304"/>
      <c r="E276" s="304"/>
      <c r="F276" s="304"/>
      <c r="G276" s="304"/>
      <c r="H276" s="304"/>
      <c r="I276" s="304"/>
      <c r="J276" s="486"/>
      <c r="K276" s="486"/>
      <c r="L276" s="486">
        <v>18500</v>
      </c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6"/>
      <c r="AC276" s="486"/>
      <c r="AD276" s="486"/>
      <c r="AE276" s="486"/>
      <c r="AF276" s="486"/>
      <c r="AG276" s="486"/>
      <c r="AH276" s="486"/>
      <c r="AI276" s="486"/>
      <c r="AJ276" s="486"/>
      <c r="AK276" s="486"/>
      <c r="AL276" s="486"/>
      <c r="AM276" s="486"/>
      <c r="AN276" s="486"/>
      <c r="AO276" s="486"/>
      <c r="AP276" s="486"/>
      <c r="AQ276" s="486"/>
      <c r="AR276" s="486"/>
      <c r="AS276" s="486"/>
      <c r="AT276" s="486"/>
      <c r="AU276" s="486"/>
      <c r="AV276" s="486"/>
      <c r="AW276" s="486"/>
      <c r="AX276" s="486"/>
      <c r="AY276" s="486"/>
      <c r="AZ276" s="486"/>
      <c r="BA276" s="486"/>
      <c r="BB276" s="486"/>
      <c r="BC276" s="486"/>
      <c r="BD276" s="486"/>
      <c r="BE276" s="486"/>
      <c r="BF276" s="486"/>
      <c r="BG276" s="486"/>
      <c r="BH276" s="486"/>
      <c r="BI276" s="486"/>
      <c r="BJ276" s="486"/>
      <c r="BK276" s="486"/>
      <c r="BL276" s="486"/>
      <c r="BM276" s="486"/>
      <c r="BN276" s="486"/>
      <c r="BO276" s="486"/>
      <c r="BP276" s="486"/>
      <c r="BQ276" s="486"/>
      <c r="BR276" s="486"/>
      <c r="BS276" s="486"/>
      <c r="BT276" s="486"/>
      <c r="BU276" s="486"/>
      <c r="BV276" s="486"/>
      <c r="BW276" s="486"/>
      <c r="BX276" s="486"/>
      <c r="BY276" s="486"/>
      <c r="BZ276" s="486"/>
      <c r="CA276" s="486"/>
      <c r="CB276" s="486"/>
      <c r="CC276" s="486"/>
      <c r="CD276" s="486"/>
      <c r="CE276" s="486"/>
      <c r="CF276" s="486"/>
      <c r="CG276" s="486"/>
      <c r="CH276" s="486"/>
      <c r="CI276" s="486"/>
      <c r="CJ276" s="486"/>
      <c r="CK276" s="486"/>
      <c r="CL276" s="486"/>
      <c r="CM276" s="486"/>
      <c r="CN276" s="486"/>
      <c r="CO276" s="486"/>
      <c r="CP276" s="486"/>
      <c r="CQ276" s="486"/>
      <c r="CR276" s="486"/>
      <c r="CS276" s="486"/>
      <c r="CT276" s="486"/>
      <c r="CU276" s="486"/>
      <c r="CV276" s="486"/>
      <c r="CW276" s="486"/>
      <c r="CX276" s="486"/>
      <c r="CY276" s="486"/>
      <c r="CZ276" s="486"/>
      <c r="DA276" s="486"/>
      <c r="DB276" s="486"/>
      <c r="DC276" s="486"/>
      <c r="DD276" s="486"/>
      <c r="DE276" s="486"/>
      <c r="DF276" s="486"/>
      <c r="DG276" s="486"/>
      <c r="DH276" s="486"/>
      <c r="DI276" s="486"/>
      <c r="DJ276" s="486"/>
      <c r="DK276" s="486"/>
      <c r="DL276" s="486"/>
      <c r="DM276" s="486"/>
      <c r="DN276" s="486"/>
      <c r="DO276" s="486"/>
      <c r="DP276" s="486"/>
      <c r="DQ276" s="486"/>
      <c r="DR276" s="486"/>
      <c r="DS276" s="486"/>
      <c r="DT276" s="486"/>
      <c r="DU276" s="486"/>
      <c r="DV276" s="486"/>
      <c r="DW276" s="486"/>
      <c r="DX276" s="486"/>
      <c r="DY276" s="486"/>
      <c r="DZ276" s="486"/>
      <c r="EA276" s="486"/>
      <c r="EB276" s="486"/>
      <c r="EC276" s="486"/>
      <c r="ED276" s="486"/>
      <c r="EE276" s="486"/>
      <c r="EF276" s="486"/>
    </row>
    <row r="277" spans="3:136" s="300" customFormat="1" x14ac:dyDescent="0.25">
      <c r="C277" s="303"/>
      <c r="D277" s="304"/>
      <c r="E277" s="304"/>
      <c r="F277" s="304"/>
      <c r="G277" s="304"/>
      <c r="H277" s="304"/>
      <c r="I277" s="304"/>
      <c r="J277" s="486"/>
      <c r="K277" s="486"/>
      <c r="L277" s="486">
        <v>18600</v>
      </c>
      <c r="M277" s="486"/>
      <c r="N277" s="486"/>
      <c r="O277" s="486"/>
      <c r="P277" s="486"/>
      <c r="Q277" s="486"/>
      <c r="R277" s="486"/>
      <c r="S277" s="486"/>
      <c r="T277" s="486"/>
      <c r="U277" s="486"/>
      <c r="V277" s="486"/>
      <c r="W277" s="486"/>
      <c r="X277" s="486"/>
      <c r="Y277" s="486"/>
      <c r="Z277" s="486"/>
      <c r="AA277" s="486"/>
      <c r="AB277" s="486"/>
      <c r="AC277" s="486"/>
      <c r="AD277" s="486"/>
      <c r="AE277" s="486"/>
      <c r="AF277" s="486"/>
      <c r="AG277" s="486"/>
      <c r="AH277" s="486"/>
      <c r="AI277" s="486"/>
      <c r="AJ277" s="486"/>
      <c r="AK277" s="486"/>
      <c r="AL277" s="486"/>
      <c r="AM277" s="486"/>
      <c r="AN277" s="486"/>
      <c r="AO277" s="486"/>
      <c r="AP277" s="486"/>
      <c r="AQ277" s="486"/>
      <c r="AR277" s="486"/>
      <c r="AS277" s="486"/>
      <c r="AT277" s="486"/>
      <c r="AU277" s="486"/>
      <c r="AV277" s="486"/>
      <c r="AW277" s="486"/>
      <c r="AX277" s="486"/>
      <c r="AY277" s="486"/>
      <c r="AZ277" s="486"/>
      <c r="BA277" s="486"/>
      <c r="BB277" s="486"/>
      <c r="BC277" s="486"/>
      <c r="BD277" s="486"/>
      <c r="BE277" s="486"/>
      <c r="BF277" s="486"/>
      <c r="BG277" s="486"/>
      <c r="BH277" s="486"/>
      <c r="BI277" s="486"/>
      <c r="BJ277" s="486"/>
      <c r="BK277" s="486"/>
      <c r="BL277" s="486"/>
      <c r="BM277" s="486"/>
      <c r="BN277" s="486"/>
      <c r="BO277" s="486"/>
      <c r="BP277" s="486"/>
      <c r="BQ277" s="486"/>
      <c r="BR277" s="486"/>
      <c r="BS277" s="486"/>
      <c r="BT277" s="486"/>
      <c r="BU277" s="486"/>
      <c r="BV277" s="486"/>
      <c r="BW277" s="486"/>
      <c r="BX277" s="486"/>
      <c r="BY277" s="486"/>
      <c r="BZ277" s="486"/>
      <c r="CA277" s="486"/>
      <c r="CB277" s="486"/>
      <c r="CC277" s="486"/>
      <c r="CD277" s="486"/>
      <c r="CE277" s="486"/>
      <c r="CF277" s="486"/>
      <c r="CG277" s="486"/>
      <c r="CH277" s="486"/>
      <c r="CI277" s="486"/>
      <c r="CJ277" s="486"/>
      <c r="CK277" s="486"/>
      <c r="CL277" s="486"/>
      <c r="CM277" s="486"/>
      <c r="CN277" s="486"/>
      <c r="CO277" s="486"/>
      <c r="CP277" s="486"/>
      <c r="CQ277" s="486"/>
      <c r="CR277" s="486"/>
      <c r="CS277" s="486"/>
      <c r="CT277" s="486"/>
      <c r="CU277" s="486"/>
      <c r="CV277" s="486"/>
      <c r="CW277" s="486"/>
      <c r="CX277" s="486"/>
      <c r="CY277" s="486"/>
      <c r="CZ277" s="486"/>
      <c r="DA277" s="486"/>
      <c r="DB277" s="486"/>
      <c r="DC277" s="486"/>
      <c r="DD277" s="486"/>
      <c r="DE277" s="486"/>
      <c r="DF277" s="486"/>
      <c r="DG277" s="486"/>
      <c r="DH277" s="486"/>
      <c r="DI277" s="486"/>
      <c r="DJ277" s="486"/>
      <c r="DK277" s="486"/>
      <c r="DL277" s="486"/>
      <c r="DM277" s="486"/>
      <c r="DN277" s="486"/>
      <c r="DO277" s="486"/>
      <c r="DP277" s="486"/>
      <c r="DQ277" s="486"/>
      <c r="DR277" s="486"/>
      <c r="DS277" s="486"/>
      <c r="DT277" s="486"/>
      <c r="DU277" s="486"/>
      <c r="DV277" s="486"/>
      <c r="DW277" s="486"/>
      <c r="DX277" s="486"/>
      <c r="DY277" s="486"/>
      <c r="DZ277" s="486"/>
      <c r="EA277" s="486"/>
      <c r="EB277" s="486"/>
      <c r="EC277" s="486"/>
      <c r="ED277" s="486"/>
      <c r="EE277" s="486"/>
      <c r="EF277" s="486"/>
    </row>
    <row r="278" spans="3:136" s="300" customFormat="1" x14ac:dyDescent="0.25">
      <c r="C278" s="303"/>
      <c r="D278" s="304"/>
      <c r="E278" s="304"/>
      <c r="F278" s="304"/>
      <c r="G278" s="304"/>
      <c r="H278" s="304"/>
      <c r="I278" s="304"/>
      <c r="J278" s="486"/>
      <c r="K278" s="486"/>
      <c r="L278" s="486">
        <v>18700</v>
      </c>
      <c r="M278" s="486"/>
      <c r="N278" s="486"/>
      <c r="O278" s="486"/>
      <c r="P278" s="486"/>
      <c r="Q278" s="486"/>
      <c r="R278" s="486"/>
      <c r="S278" s="486"/>
      <c r="T278" s="486"/>
      <c r="U278" s="486"/>
      <c r="V278" s="486"/>
      <c r="W278" s="486"/>
      <c r="X278" s="486"/>
      <c r="Y278" s="486"/>
      <c r="Z278" s="486"/>
      <c r="AA278" s="486"/>
      <c r="AB278" s="486"/>
      <c r="AC278" s="486"/>
      <c r="AD278" s="486"/>
      <c r="AE278" s="486"/>
      <c r="AF278" s="486"/>
      <c r="AG278" s="486"/>
      <c r="AH278" s="486"/>
      <c r="AI278" s="486"/>
      <c r="AJ278" s="486"/>
      <c r="AK278" s="486"/>
      <c r="AL278" s="486"/>
      <c r="AM278" s="486"/>
      <c r="AN278" s="486"/>
      <c r="AO278" s="486"/>
      <c r="AP278" s="486"/>
      <c r="AQ278" s="486"/>
      <c r="AR278" s="486"/>
      <c r="AS278" s="486"/>
      <c r="AT278" s="486"/>
      <c r="AU278" s="486"/>
      <c r="AV278" s="486"/>
      <c r="AW278" s="486"/>
      <c r="AX278" s="486"/>
      <c r="AY278" s="486"/>
      <c r="AZ278" s="486"/>
      <c r="BA278" s="486"/>
      <c r="BB278" s="486"/>
      <c r="BC278" s="486"/>
      <c r="BD278" s="486"/>
      <c r="BE278" s="486"/>
      <c r="BF278" s="486"/>
      <c r="BG278" s="486"/>
      <c r="BH278" s="486"/>
      <c r="BI278" s="486"/>
      <c r="BJ278" s="486"/>
      <c r="BK278" s="486"/>
      <c r="BL278" s="486"/>
      <c r="BM278" s="486"/>
      <c r="BN278" s="486"/>
      <c r="BO278" s="486"/>
      <c r="BP278" s="486"/>
      <c r="BQ278" s="486"/>
      <c r="BR278" s="486"/>
      <c r="BS278" s="486"/>
      <c r="BT278" s="486"/>
      <c r="BU278" s="486"/>
      <c r="BV278" s="486"/>
      <c r="BW278" s="486"/>
      <c r="BX278" s="486"/>
      <c r="BY278" s="486"/>
      <c r="BZ278" s="486"/>
      <c r="CA278" s="486"/>
      <c r="CB278" s="486"/>
      <c r="CC278" s="486"/>
      <c r="CD278" s="486"/>
      <c r="CE278" s="486"/>
      <c r="CF278" s="486"/>
      <c r="CG278" s="486"/>
      <c r="CH278" s="486"/>
      <c r="CI278" s="486"/>
      <c r="CJ278" s="486"/>
      <c r="CK278" s="486"/>
      <c r="CL278" s="486"/>
      <c r="CM278" s="486"/>
      <c r="CN278" s="486"/>
      <c r="CO278" s="486"/>
      <c r="CP278" s="486"/>
      <c r="CQ278" s="486"/>
      <c r="CR278" s="486"/>
      <c r="CS278" s="486"/>
      <c r="CT278" s="486"/>
      <c r="CU278" s="486"/>
      <c r="CV278" s="486"/>
      <c r="CW278" s="486"/>
      <c r="CX278" s="486"/>
      <c r="CY278" s="486"/>
      <c r="CZ278" s="486"/>
      <c r="DA278" s="486"/>
      <c r="DB278" s="486"/>
      <c r="DC278" s="486"/>
      <c r="DD278" s="486"/>
      <c r="DE278" s="486"/>
      <c r="DF278" s="486"/>
      <c r="DG278" s="486"/>
      <c r="DH278" s="486"/>
      <c r="DI278" s="486"/>
      <c r="DJ278" s="486"/>
      <c r="DK278" s="486"/>
      <c r="DL278" s="486"/>
      <c r="DM278" s="486"/>
      <c r="DN278" s="486"/>
      <c r="DO278" s="486"/>
      <c r="DP278" s="486"/>
      <c r="DQ278" s="486"/>
      <c r="DR278" s="486"/>
      <c r="DS278" s="486"/>
      <c r="DT278" s="486"/>
      <c r="DU278" s="486"/>
      <c r="DV278" s="486"/>
      <c r="DW278" s="486"/>
      <c r="DX278" s="486"/>
      <c r="DY278" s="486"/>
      <c r="DZ278" s="486"/>
      <c r="EA278" s="486"/>
      <c r="EB278" s="486"/>
      <c r="EC278" s="486"/>
      <c r="ED278" s="486"/>
      <c r="EE278" s="486"/>
      <c r="EF278" s="486"/>
    </row>
    <row r="279" spans="3:136" s="300" customFormat="1" x14ac:dyDescent="0.25">
      <c r="C279" s="303"/>
      <c r="D279" s="304"/>
      <c r="E279" s="304"/>
      <c r="F279" s="304"/>
      <c r="G279" s="304"/>
      <c r="H279" s="304"/>
      <c r="I279" s="304"/>
      <c r="J279" s="486"/>
      <c r="K279" s="486"/>
      <c r="L279" s="486">
        <v>18800</v>
      </c>
      <c r="M279" s="486"/>
      <c r="N279" s="486"/>
      <c r="O279" s="486"/>
      <c r="P279" s="486"/>
      <c r="Q279" s="486"/>
      <c r="R279" s="486"/>
      <c r="S279" s="486"/>
      <c r="T279" s="486"/>
      <c r="U279" s="486"/>
      <c r="V279" s="486"/>
      <c r="W279" s="486"/>
      <c r="X279" s="486"/>
      <c r="Y279" s="486"/>
      <c r="Z279" s="486"/>
      <c r="AA279" s="486"/>
      <c r="AB279" s="486"/>
      <c r="AC279" s="486"/>
      <c r="AD279" s="486"/>
      <c r="AE279" s="486"/>
      <c r="AF279" s="486"/>
      <c r="AG279" s="486"/>
      <c r="AH279" s="486"/>
      <c r="AI279" s="486"/>
      <c r="AJ279" s="486"/>
      <c r="AK279" s="486"/>
      <c r="AL279" s="486"/>
      <c r="AM279" s="486"/>
      <c r="AN279" s="486"/>
      <c r="AO279" s="486"/>
      <c r="AP279" s="486"/>
      <c r="AQ279" s="486"/>
      <c r="AR279" s="486"/>
      <c r="AS279" s="486"/>
      <c r="AT279" s="486"/>
      <c r="AU279" s="486"/>
      <c r="AV279" s="486"/>
      <c r="AW279" s="486"/>
      <c r="AX279" s="486"/>
      <c r="AY279" s="486"/>
      <c r="AZ279" s="486"/>
      <c r="BA279" s="486"/>
      <c r="BB279" s="486"/>
      <c r="BC279" s="486"/>
      <c r="BD279" s="486"/>
      <c r="BE279" s="486"/>
      <c r="BF279" s="486"/>
      <c r="BG279" s="486"/>
      <c r="BH279" s="486"/>
      <c r="BI279" s="486"/>
      <c r="BJ279" s="486"/>
      <c r="BK279" s="486"/>
      <c r="BL279" s="486"/>
      <c r="BM279" s="486"/>
      <c r="BN279" s="486"/>
      <c r="BO279" s="486"/>
      <c r="BP279" s="486"/>
      <c r="BQ279" s="486"/>
      <c r="BR279" s="486"/>
      <c r="BS279" s="486"/>
      <c r="BT279" s="486"/>
      <c r="BU279" s="486"/>
      <c r="BV279" s="486"/>
      <c r="BW279" s="486"/>
      <c r="BX279" s="486"/>
      <c r="BY279" s="486"/>
      <c r="BZ279" s="486"/>
      <c r="CA279" s="486"/>
      <c r="CB279" s="486"/>
      <c r="CC279" s="486"/>
      <c r="CD279" s="486"/>
      <c r="CE279" s="486"/>
      <c r="CF279" s="486"/>
      <c r="CG279" s="486"/>
      <c r="CH279" s="486"/>
      <c r="CI279" s="486"/>
      <c r="CJ279" s="486"/>
      <c r="CK279" s="486"/>
      <c r="CL279" s="486"/>
      <c r="CM279" s="486"/>
      <c r="CN279" s="486"/>
      <c r="CO279" s="486"/>
      <c r="CP279" s="486"/>
      <c r="CQ279" s="486"/>
      <c r="CR279" s="486"/>
      <c r="CS279" s="486"/>
      <c r="CT279" s="486"/>
      <c r="CU279" s="486"/>
      <c r="CV279" s="486"/>
      <c r="CW279" s="486"/>
      <c r="CX279" s="486"/>
      <c r="CY279" s="486"/>
      <c r="CZ279" s="486"/>
      <c r="DA279" s="486"/>
      <c r="DB279" s="486"/>
      <c r="DC279" s="486"/>
      <c r="DD279" s="486"/>
      <c r="DE279" s="486"/>
      <c r="DF279" s="486"/>
      <c r="DG279" s="486"/>
      <c r="DH279" s="486"/>
      <c r="DI279" s="486"/>
      <c r="DJ279" s="486"/>
      <c r="DK279" s="486"/>
      <c r="DL279" s="486"/>
      <c r="DM279" s="486"/>
      <c r="DN279" s="486"/>
      <c r="DO279" s="486"/>
      <c r="DP279" s="486"/>
      <c r="DQ279" s="486"/>
      <c r="DR279" s="486"/>
      <c r="DS279" s="486"/>
      <c r="DT279" s="486"/>
      <c r="DU279" s="486"/>
      <c r="DV279" s="486"/>
      <c r="DW279" s="486"/>
      <c r="DX279" s="486"/>
      <c r="DY279" s="486"/>
      <c r="DZ279" s="486"/>
      <c r="EA279" s="486"/>
      <c r="EB279" s="486"/>
      <c r="EC279" s="486"/>
      <c r="ED279" s="486"/>
      <c r="EE279" s="486"/>
      <c r="EF279" s="486"/>
    </row>
    <row r="280" spans="3:136" s="300" customFormat="1" x14ac:dyDescent="0.25">
      <c r="C280" s="303"/>
      <c r="D280" s="304"/>
      <c r="E280" s="304"/>
      <c r="F280" s="304"/>
      <c r="G280" s="304"/>
      <c r="H280" s="304"/>
      <c r="I280" s="304"/>
      <c r="J280" s="486"/>
      <c r="K280" s="486"/>
      <c r="L280" s="486">
        <v>18900</v>
      </c>
      <c r="M280" s="486"/>
      <c r="N280" s="486"/>
      <c r="O280" s="486"/>
      <c r="P280" s="486"/>
      <c r="Q280" s="486"/>
      <c r="R280" s="486"/>
      <c r="S280" s="486"/>
      <c r="T280" s="486"/>
      <c r="U280" s="486"/>
      <c r="V280" s="486"/>
      <c r="W280" s="486"/>
      <c r="X280" s="486"/>
      <c r="Y280" s="486"/>
      <c r="Z280" s="486"/>
      <c r="AA280" s="486"/>
      <c r="AB280" s="486"/>
      <c r="AC280" s="486"/>
      <c r="AD280" s="486"/>
      <c r="AE280" s="486"/>
      <c r="AF280" s="486"/>
      <c r="AG280" s="486"/>
      <c r="AH280" s="486"/>
      <c r="AI280" s="486"/>
      <c r="AJ280" s="486"/>
      <c r="AK280" s="486"/>
      <c r="AL280" s="486"/>
      <c r="AM280" s="486"/>
      <c r="AN280" s="486"/>
      <c r="AO280" s="486"/>
      <c r="AP280" s="486"/>
      <c r="AQ280" s="486"/>
      <c r="AR280" s="486"/>
      <c r="AS280" s="486"/>
      <c r="AT280" s="486"/>
      <c r="AU280" s="486"/>
      <c r="AV280" s="486"/>
      <c r="AW280" s="486"/>
      <c r="AX280" s="486"/>
      <c r="AY280" s="486"/>
      <c r="AZ280" s="486"/>
      <c r="BA280" s="486"/>
      <c r="BB280" s="486"/>
      <c r="BC280" s="486"/>
      <c r="BD280" s="486"/>
      <c r="BE280" s="486"/>
      <c r="BF280" s="486"/>
      <c r="BG280" s="486"/>
      <c r="BH280" s="486"/>
      <c r="BI280" s="486"/>
      <c r="BJ280" s="486"/>
      <c r="BK280" s="486"/>
      <c r="BL280" s="486"/>
      <c r="BM280" s="486"/>
      <c r="BN280" s="486"/>
      <c r="BO280" s="486"/>
      <c r="BP280" s="486"/>
      <c r="BQ280" s="486"/>
      <c r="BR280" s="486"/>
      <c r="BS280" s="486"/>
      <c r="BT280" s="486"/>
      <c r="BU280" s="486"/>
      <c r="BV280" s="486"/>
      <c r="BW280" s="486"/>
      <c r="BX280" s="486"/>
      <c r="BY280" s="486"/>
      <c r="BZ280" s="486"/>
      <c r="CA280" s="486"/>
      <c r="CB280" s="486"/>
      <c r="CC280" s="486"/>
      <c r="CD280" s="486"/>
      <c r="CE280" s="486"/>
      <c r="CF280" s="486"/>
      <c r="CG280" s="486"/>
      <c r="CH280" s="486"/>
      <c r="CI280" s="486"/>
      <c r="CJ280" s="486"/>
      <c r="CK280" s="486"/>
      <c r="CL280" s="486"/>
      <c r="CM280" s="486"/>
      <c r="CN280" s="486"/>
      <c r="CO280" s="486"/>
      <c r="CP280" s="486"/>
      <c r="CQ280" s="486"/>
      <c r="CR280" s="486"/>
      <c r="CS280" s="486"/>
      <c r="CT280" s="486"/>
      <c r="CU280" s="486"/>
      <c r="CV280" s="486"/>
      <c r="CW280" s="486"/>
      <c r="CX280" s="486"/>
      <c r="CY280" s="486"/>
      <c r="CZ280" s="486"/>
      <c r="DA280" s="486"/>
      <c r="DB280" s="486"/>
      <c r="DC280" s="486"/>
      <c r="DD280" s="486"/>
      <c r="DE280" s="486"/>
      <c r="DF280" s="486"/>
      <c r="DG280" s="486"/>
      <c r="DH280" s="486"/>
      <c r="DI280" s="486"/>
      <c r="DJ280" s="486"/>
      <c r="DK280" s="486"/>
      <c r="DL280" s="486"/>
      <c r="DM280" s="486"/>
      <c r="DN280" s="486"/>
      <c r="DO280" s="486"/>
      <c r="DP280" s="486"/>
      <c r="DQ280" s="486"/>
      <c r="DR280" s="486"/>
      <c r="DS280" s="486"/>
      <c r="DT280" s="486"/>
      <c r="DU280" s="486"/>
      <c r="DV280" s="486"/>
      <c r="DW280" s="486"/>
      <c r="DX280" s="486"/>
      <c r="DY280" s="486"/>
      <c r="DZ280" s="486"/>
      <c r="EA280" s="486"/>
      <c r="EB280" s="486"/>
      <c r="EC280" s="486"/>
      <c r="ED280" s="486"/>
      <c r="EE280" s="486"/>
      <c r="EF280" s="486"/>
    </row>
    <row r="281" spans="3:136" s="300" customFormat="1" x14ac:dyDescent="0.25">
      <c r="C281" s="303"/>
      <c r="D281" s="304"/>
      <c r="E281" s="304"/>
      <c r="F281" s="304"/>
      <c r="G281" s="304"/>
      <c r="H281" s="304"/>
      <c r="I281" s="304"/>
      <c r="J281" s="486"/>
      <c r="K281" s="486"/>
      <c r="L281" s="486">
        <v>19000</v>
      </c>
      <c r="M281" s="486"/>
      <c r="N281" s="486"/>
      <c r="O281" s="486"/>
      <c r="P281" s="486"/>
      <c r="Q281" s="486"/>
      <c r="R281" s="486"/>
      <c r="S281" s="486"/>
      <c r="T281" s="486"/>
      <c r="U281" s="486"/>
      <c r="V281" s="486"/>
      <c r="W281" s="486"/>
      <c r="X281" s="486"/>
      <c r="Y281" s="486"/>
      <c r="Z281" s="486"/>
      <c r="AA281" s="486"/>
      <c r="AB281" s="486"/>
      <c r="AC281" s="486"/>
      <c r="AD281" s="486"/>
      <c r="AE281" s="486"/>
      <c r="AF281" s="486"/>
      <c r="AG281" s="486"/>
      <c r="AH281" s="486"/>
      <c r="AI281" s="486"/>
      <c r="AJ281" s="486"/>
      <c r="AK281" s="486"/>
      <c r="AL281" s="486"/>
      <c r="AM281" s="486"/>
      <c r="AN281" s="486"/>
      <c r="AO281" s="486"/>
      <c r="AP281" s="486"/>
      <c r="AQ281" s="486"/>
      <c r="AR281" s="486"/>
      <c r="AS281" s="486"/>
      <c r="AT281" s="486"/>
      <c r="AU281" s="486"/>
      <c r="AV281" s="486"/>
      <c r="AW281" s="486"/>
      <c r="AX281" s="486"/>
      <c r="AY281" s="486"/>
      <c r="AZ281" s="486"/>
      <c r="BA281" s="486"/>
      <c r="BB281" s="486"/>
      <c r="BC281" s="486"/>
      <c r="BD281" s="486"/>
      <c r="BE281" s="486"/>
      <c r="BF281" s="486"/>
      <c r="BG281" s="486"/>
      <c r="BH281" s="486"/>
      <c r="BI281" s="486"/>
      <c r="BJ281" s="486"/>
      <c r="BK281" s="486"/>
      <c r="BL281" s="486"/>
      <c r="BM281" s="486"/>
      <c r="BN281" s="486"/>
      <c r="BO281" s="486"/>
      <c r="BP281" s="486"/>
      <c r="BQ281" s="486"/>
      <c r="BR281" s="486"/>
      <c r="BS281" s="486"/>
      <c r="BT281" s="486"/>
      <c r="BU281" s="486"/>
      <c r="BV281" s="486"/>
      <c r="BW281" s="486"/>
      <c r="BX281" s="486"/>
      <c r="BY281" s="486"/>
      <c r="BZ281" s="486"/>
      <c r="CA281" s="486"/>
      <c r="CB281" s="486"/>
      <c r="CC281" s="486"/>
      <c r="CD281" s="486"/>
      <c r="CE281" s="486"/>
      <c r="CF281" s="486"/>
      <c r="CG281" s="486"/>
      <c r="CH281" s="486"/>
      <c r="CI281" s="486"/>
      <c r="CJ281" s="486"/>
      <c r="CK281" s="486"/>
      <c r="CL281" s="486"/>
      <c r="CM281" s="486"/>
      <c r="CN281" s="486"/>
      <c r="CO281" s="486"/>
      <c r="CP281" s="486"/>
      <c r="CQ281" s="486"/>
      <c r="CR281" s="486"/>
      <c r="CS281" s="486"/>
      <c r="CT281" s="486"/>
      <c r="CU281" s="486"/>
      <c r="CV281" s="486"/>
      <c r="CW281" s="486"/>
      <c r="CX281" s="486"/>
      <c r="CY281" s="486"/>
      <c r="CZ281" s="486"/>
      <c r="DA281" s="486"/>
      <c r="DB281" s="486"/>
      <c r="DC281" s="486"/>
      <c r="DD281" s="486"/>
      <c r="DE281" s="486"/>
      <c r="DF281" s="486"/>
      <c r="DG281" s="486"/>
      <c r="DH281" s="486"/>
      <c r="DI281" s="486"/>
      <c r="DJ281" s="486"/>
      <c r="DK281" s="486"/>
      <c r="DL281" s="486"/>
      <c r="DM281" s="486"/>
      <c r="DN281" s="486"/>
      <c r="DO281" s="486"/>
      <c r="DP281" s="486"/>
      <c r="DQ281" s="486"/>
      <c r="DR281" s="486"/>
      <c r="DS281" s="486"/>
      <c r="DT281" s="486"/>
      <c r="DU281" s="486"/>
      <c r="DV281" s="486"/>
      <c r="DW281" s="486"/>
      <c r="DX281" s="486"/>
      <c r="DY281" s="486"/>
      <c r="DZ281" s="486"/>
      <c r="EA281" s="486"/>
      <c r="EB281" s="486"/>
      <c r="EC281" s="486"/>
      <c r="ED281" s="486"/>
      <c r="EE281" s="486"/>
      <c r="EF281" s="486"/>
    </row>
    <row r="282" spans="3:136" s="300" customFormat="1" x14ac:dyDescent="0.25">
      <c r="C282" s="303"/>
      <c r="D282" s="304"/>
      <c r="E282" s="304"/>
      <c r="F282" s="304"/>
      <c r="G282" s="304"/>
      <c r="H282" s="304"/>
      <c r="I282" s="304"/>
      <c r="J282" s="486"/>
      <c r="K282" s="486"/>
      <c r="L282" s="486">
        <v>19100</v>
      </c>
      <c r="M282" s="486"/>
      <c r="N282" s="486"/>
      <c r="O282" s="486"/>
      <c r="P282" s="486"/>
      <c r="Q282" s="486"/>
      <c r="R282" s="486"/>
      <c r="S282" s="486"/>
      <c r="T282" s="486"/>
      <c r="U282" s="486"/>
      <c r="V282" s="486"/>
      <c r="W282" s="486"/>
      <c r="X282" s="486"/>
      <c r="Y282" s="486"/>
      <c r="Z282" s="486"/>
      <c r="AA282" s="486"/>
      <c r="AB282" s="486"/>
      <c r="AC282" s="486"/>
      <c r="AD282" s="486"/>
      <c r="AE282" s="486"/>
      <c r="AF282" s="486"/>
      <c r="AG282" s="486"/>
      <c r="AH282" s="486"/>
      <c r="AI282" s="486"/>
      <c r="AJ282" s="486"/>
      <c r="AK282" s="486"/>
      <c r="AL282" s="486"/>
      <c r="AM282" s="486"/>
      <c r="AN282" s="486"/>
      <c r="AO282" s="486"/>
      <c r="AP282" s="486"/>
      <c r="AQ282" s="486"/>
      <c r="AR282" s="486"/>
      <c r="AS282" s="486"/>
      <c r="AT282" s="486"/>
      <c r="AU282" s="486"/>
      <c r="AV282" s="486"/>
      <c r="AW282" s="486"/>
      <c r="AX282" s="486"/>
      <c r="AY282" s="486"/>
      <c r="AZ282" s="486"/>
      <c r="BA282" s="486"/>
      <c r="BB282" s="486"/>
      <c r="BC282" s="486"/>
      <c r="BD282" s="486"/>
      <c r="BE282" s="486"/>
      <c r="BF282" s="486"/>
      <c r="BG282" s="486"/>
      <c r="BH282" s="486"/>
      <c r="BI282" s="486"/>
      <c r="BJ282" s="486"/>
      <c r="BK282" s="486"/>
      <c r="BL282" s="486"/>
      <c r="BM282" s="486"/>
      <c r="BN282" s="486"/>
      <c r="BO282" s="486"/>
      <c r="BP282" s="486"/>
      <c r="BQ282" s="486"/>
      <c r="BR282" s="486"/>
      <c r="BS282" s="486"/>
      <c r="BT282" s="486"/>
      <c r="BU282" s="486"/>
      <c r="BV282" s="486"/>
      <c r="BW282" s="486"/>
      <c r="BX282" s="486"/>
      <c r="BY282" s="486"/>
      <c r="BZ282" s="486"/>
      <c r="CA282" s="486"/>
      <c r="CB282" s="486"/>
      <c r="CC282" s="486"/>
      <c r="CD282" s="486"/>
      <c r="CE282" s="486"/>
      <c r="CF282" s="486"/>
      <c r="CG282" s="486"/>
      <c r="CH282" s="486"/>
      <c r="CI282" s="486"/>
      <c r="CJ282" s="486"/>
      <c r="CK282" s="486"/>
      <c r="CL282" s="486"/>
      <c r="CM282" s="486"/>
      <c r="CN282" s="486"/>
      <c r="CO282" s="486"/>
      <c r="CP282" s="486"/>
      <c r="CQ282" s="486"/>
      <c r="CR282" s="486"/>
      <c r="CS282" s="486"/>
      <c r="CT282" s="486"/>
      <c r="CU282" s="486"/>
      <c r="CV282" s="486"/>
      <c r="CW282" s="486"/>
      <c r="CX282" s="486"/>
      <c r="CY282" s="486"/>
      <c r="CZ282" s="486"/>
      <c r="DA282" s="486"/>
      <c r="DB282" s="486"/>
      <c r="DC282" s="486"/>
      <c r="DD282" s="486"/>
      <c r="DE282" s="486"/>
      <c r="DF282" s="486"/>
      <c r="DG282" s="486"/>
      <c r="DH282" s="486"/>
      <c r="DI282" s="486"/>
      <c r="DJ282" s="486"/>
      <c r="DK282" s="486"/>
      <c r="DL282" s="486"/>
      <c r="DM282" s="486"/>
      <c r="DN282" s="486"/>
      <c r="DO282" s="486"/>
      <c r="DP282" s="486"/>
      <c r="DQ282" s="486"/>
      <c r="DR282" s="486"/>
      <c r="DS282" s="486"/>
      <c r="DT282" s="486"/>
      <c r="DU282" s="486"/>
      <c r="DV282" s="486"/>
      <c r="DW282" s="486"/>
      <c r="DX282" s="486"/>
      <c r="DY282" s="486"/>
      <c r="DZ282" s="486"/>
      <c r="EA282" s="486"/>
      <c r="EB282" s="486"/>
      <c r="EC282" s="486"/>
      <c r="ED282" s="486"/>
      <c r="EE282" s="486"/>
      <c r="EF282" s="486"/>
    </row>
    <row r="283" spans="3:136" s="300" customFormat="1" x14ac:dyDescent="0.25">
      <c r="C283" s="303"/>
      <c r="D283" s="304"/>
      <c r="E283" s="304"/>
      <c r="F283" s="304"/>
      <c r="G283" s="304"/>
      <c r="H283" s="304"/>
      <c r="I283" s="304"/>
      <c r="J283" s="486"/>
      <c r="K283" s="486"/>
      <c r="L283" s="486">
        <v>19200</v>
      </c>
      <c r="M283" s="486"/>
      <c r="N283" s="486"/>
      <c r="O283" s="486"/>
      <c r="P283" s="486"/>
      <c r="Q283" s="486"/>
      <c r="R283" s="486"/>
      <c r="S283" s="486"/>
      <c r="T283" s="486"/>
      <c r="U283" s="486"/>
      <c r="V283" s="486"/>
      <c r="W283" s="486"/>
      <c r="X283" s="486"/>
      <c r="Y283" s="486"/>
      <c r="Z283" s="486"/>
      <c r="AA283" s="486"/>
      <c r="AB283" s="486"/>
      <c r="AC283" s="486"/>
      <c r="AD283" s="486"/>
      <c r="AE283" s="486"/>
      <c r="AF283" s="486"/>
      <c r="AG283" s="486"/>
      <c r="AH283" s="486"/>
      <c r="AI283" s="486"/>
      <c r="AJ283" s="486"/>
      <c r="AK283" s="486"/>
      <c r="AL283" s="486"/>
      <c r="AM283" s="486"/>
      <c r="AN283" s="486"/>
      <c r="AO283" s="486"/>
      <c r="AP283" s="486"/>
      <c r="AQ283" s="486"/>
      <c r="AR283" s="486"/>
      <c r="AS283" s="486"/>
      <c r="AT283" s="486"/>
      <c r="AU283" s="486"/>
      <c r="AV283" s="486"/>
      <c r="AW283" s="486"/>
      <c r="AX283" s="486"/>
      <c r="AY283" s="486"/>
      <c r="AZ283" s="486"/>
      <c r="BA283" s="486"/>
      <c r="BB283" s="486"/>
      <c r="BC283" s="486"/>
      <c r="BD283" s="486"/>
      <c r="BE283" s="486"/>
      <c r="BF283" s="486"/>
      <c r="BG283" s="486"/>
      <c r="BH283" s="486"/>
      <c r="BI283" s="486"/>
      <c r="BJ283" s="486"/>
      <c r="BK283" s="486"/>
      <c r="BL283" s="486"/>
      <c r="BM283" s="486"/>
      <c r="BN283" s="486"/>
      <c r="BO283" s="486"/>
      <c r="BP283" s="486"/>
      <c r="BQ283" s="486"/>
      <c r="BR283" s="486"/>
      <c r="BS283" s="486"/>
      <c r="BT283" s="486"/>
      <c r="BU283" s="486"/>
      <c r="BV283" s="486"/>
      <c r="BW283" s="486"/>
      <c r="BX283" s="486"/>
      <c r="BY283" s="486"/>
      <c r="BZ283" s="486"/>
      <c r="CA283" s="486"/>
      <c r="CB283" s="486"/>
      <c r="CC283" s="486"/>
      <c r="CD283" s="486"/>
      <c r="CE283" s="486"/>
      <c r="CF283" s="486"/>
      <c r="CG283" s="486"/>
      <c r="CH283" s="486"/>
      <c r="CI283" s="486"/>
      <c r="CJ283" s="486"/>
      <c r="CK283" s="486"/>
      <c r="CL283" s="486"/>
      <c r="CM283" s="486"/>
      <c r="CN283" s="486"/>
      <c r="CO283" s="486"/>
      <c r="CP283" s="486"/>
      <c r="CQ283" s="486"/>
      <c r="CR283" s="486"/>
      <c r="CS283" s="486"/>
      <c r="CT283" s="486"/>
      <c r="CU283" s="486"/>
      <c r="CV283" s="486"/>
      <c r="CW283" s="486"/>
      <c r="CX283" s="486"/>
      <c r="CY283" s="486"/>
      <c r="CZ283" s="486"/>
      <c r="DA283" s="486"/>
      <c r="DB283" s="486"/>
      <c r="DC283" s="486"/>
      <c r="DD283" s="486"/>
      <c r="DE283" s="486"/>
      <c r="DF283" s="486"/>
      <c r="DG283" s="486"/>
      <c r="DH283" s="486"/>
      <c r="DI283" s="486"/>
      <c r="DJ283" s="486"/>
      <c r="DK283" s="486"/>
      <c r="DL283" s="486"/>
      <c r="DM283" s="486"/>
      <c r="DN283" s="486"/>
      <c r="DO283" s="486"/>
      <c r="DP283" s="486"/>
      <c r="DQ283" s="486"/>
      <c r="DR283" s="486"/>
      <c r="DS283" s="486"/>
      <c r="DT283" s="486"/>
      <c r="DU283" s="486"/>
      <c r="DV283" s="486"/>
      <c r="DW283" s="486"/>
      <c r="DX283" s="486"/>
      <c r="DY283" s="486"/>
      <c r="DZ283" s="486"/>
      <c r="EA283" s="486"/>
      <c r="EB283" s="486"/>
      <c r="EC283" s="486"/>
      <c r="ED283" s="486"/>
      <c r="EE283" s="486"/>
      <c r="EF283" s="486"/>
    </row>
    <row r="284" spans="3:136" s="300" customFormat="1" x14ac:dyDescent="0.25">
      <c r="C284" s="303"/>
      <c r="D284" s="304"/>
      <c r="E284" s="304"/>
      <c r="F284" s="304"/>
      <c r="G284" s="304"/>
      <c r="H284" s="304"/>
      <c r="I284" s="304"/>
      <c r="J284" s="486"/>
      <c r="K284" s="486"/>
      <c r="L284" s="486">
        <v>19300</v>
      </c>
      <c r="M284" s="486"/>
      <c r="N284" s="486"/>
      <c r="O284" s="486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6"/>
      <c r="AB284" s="486"/>
      <c r="AC284" s="486"/>
      <c r="AD284" s="486"/>
      <c r="AE284" s="486"/>
      <c r="AF284" s="486"/>
      <c r="AG284" s="486"/>
      <c r="AH284" s="486"/>
      <c r="AI284" s="486"/>
      <c r="AJ284" s="486"/>
      <c r="AK284" s="486"/>
      <c r="AL284" s="486"/>
      <c r="AM284" s="486"/>
      <c r="AN284" s="486"/>
      <c r="AO284" s="486"/>
      <c r="AP284" s="486"/>
      <c r="AQ284" s="486"/>
      <c r="AR284" s="486"/>
      <c r="AS284" s="486"/>
      <c r="AT284" s="486"/>
      <c r="AU284" s="486"/>
      <c r="AV284" s="486"/>
      <c r="AW284" s="486"/>
      <c r="AX284" s="486"/>
      <c r="AY284" s="486"/>
      <c r="AZ284" s="486"/>
      <c r="BA284" s="486"/>
      <c r="BB284" s="486"/>
      <c r="BC284" s="486"/>
      <c r="BD284" s="486"/>
      <c r="BE284" s="486"/>
      <c r="BF284" s="486"/>
      <c r="BG284" s="486"/>
      <c r="BH284" s="486"/>
      <c r="BI284" s="486"/>
      <c r="BJ284" s="486"/>
      <c r="BK284" s="486"/>
      <c r="BL284" s="486"/>
      <c r="BM284" s="486"/>
      <c r="BN284" s="486"/>
      <c r="BO284" s="486"/>
      <c r="BP284" s="486"/>
      <c r="BQ284" s="486"/>
      <c r="BR284" s="486"/>
      <c r="BS284" s="486"/>
      <c r="BT284" s="486"/>
      <c r="BU284" s="486"/>
      <c r="BV284" s="486"/>
      <c r="BW284" s="486"/>
      <c r="BX284" s="486"/>
      <c r="BY284" s="486"/>
      <c r="BZ284" s="486"/>
      <c r="CA284" s="486"/>
      <c r="CB284" s="486"/>
      <c r="CC284" s="486"/>
      <c r="CD284" s="486"/>
      <c r="CE284" s="486"/>
      <c r="CF284" s="486"/>
      <c r="CG284" s="486"/>
      <c r="CH284" s="486"/>
      <c r="CI284" s="486"/>
      <c r="CJ284" s="486"/>
      <c r="CK284" s="486"/>
      <c r="CL284" s="486"/>
      <c r="CM284" s="486"/>
      <c r="CN284" s="486"/>
      <c r="CO284" s="486"/>
      <c r="CP284" s="486"/>
      <c r="CQ284" s="486"/>
      <c r="CR284" s="486"/>
      <c r="CS284" s="486"/>
      <c r="CT284" s="486"/>
      <c r="CU284" s="486"/>
      <c r="CV284" s="486"/>
      <c r="CW284" s="486"/>
      <c r="CX284" s="486"/>
      <c r="CY284" s="486"/>
      <c r="CZ284" s="486"/>
      <c r="DA284" s="486"/>
      <c r="DB284" s="486"/>
      <c r="DC284" s="486"/>
      <c r="DD284" s="486"/>
      <c r="DE284" s="486"/>
      <c r="DF284" s="486"/>
      <c r="DG284" s="486"/>
      <c r="DH284" s="486"/>
      <c r="DI284" s="486"/>
      <c r="DJ284" s="486"/>
      <c r="DK284" s="486"/>
      <c r="DL284" s="486"/>
      <c r="DM284" s="486"/>
      <c r="DN284" s="486"/>
      <c r="DO284" s="486"/>
      <c r="DP284" s="486"/>
      <c r="DQ284" s="486"/>
      <c r="DR284" s="486"/>
      <c r="DS284" s="486"/>
      <c r="DT284" s="486"/>
      <c r="DU284" s="486"/>
      <c r="DV284" s="486"/>
      <c r="DW284" s="486"/>
      <c r="DX284" s="486"/>
      <c r="DY284" s="486"/>
      <c r="DZ284" s="486"/>
      <c r="EA284" s="486"/>
      <c r="EB284" s="486"/>
      <c r="EC284" s="486"/>
      <c r="ED284" s="486"/>
      <c r="EE284" s="486"/>
      <c r="EF284" s="486"/>
    </row>
    <row r="285" spans="3:136" s="300" customFormat="1" x14ac:dyDescent="0.25">
      <c r="C285" s="303"/>
      <c r="D285" s="304"/>
      <c r="E285" s="304"/>
      <c r="F285" s="304"/>
      <c r="G285" s="304"/>
      <c r="H285" s="304"/>
      <c r="I285" s="304"/>
      <c r="J285" s="486"/>
      <c r="K285" s="486"/>
      <c r="L285" s="486">
        <v>19400</v>
      </c>
      <c r="M285" s="486"/>
      <c r="N285" s="486"/>
      <c r="O285" s="486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6"/>
      <c r="AB285" s="486"/>
      <c r="AC285" s="486"/>
      <c r="AD285" s="486"/>
      <c r="AE285" s="486"/>
      <c r="AF285" s="486"/>
      <c r="AG285" s="486"/>
      <c r="AH285" s="486"/>
      <c r="AI285" s="486"/>
      <c r="AJ285" s="486"/>
      <c r="AK285" s="486"/>
      <c r="AL285" s="486"/>
      <c r="AM285" s="486"/>
      <c r="AN285" s="486"/>
      <c r="AO285" s="486"/>
      <c r="AP285" s="486"/>
      <c r="AQ285" s="486"/>
      <c r="AR285" s="486"/>
      <c r="AS285" s="486"/>
      <c r="AT285" s="486"/>
      <c r="AU285" s="486"/>
      <c r="AV285" s="486"/>
      <c r="AW285" s="486"/>
      <c r="AX285" s="486"/>
      <c r="AY285" s="486"/>
      <c r="AZ285" s="486"/>
      <c r="BA285" s="486"/>
      <c r="BB285" s="486"/>
      <c r="BC285" s="486"/>
      <c r="BD285" s="486"/>
      <c r="BE285" s="486"/>
      <c r="BF285" s="486"/>
      <c r="BG285" s="486"/>
      <c r="BH285" s="486"/>
      <c r="BI285" s="486"/>
      <c r="BJ285" s="486"/>
      <c r="BK285" s="486"/>
      <c r="BL285" s="486"/>
      <c r="BM285" s="486"/>
      <c r="BN285" s="486"/>
      <c r="BO285" s="486"/>
      <c r="BP285" s="486"/>
      <c r="BQ285" s="486"/>
      <c r="BR285" s="486"/>
      <c r="BS285" s="486"/>
      <c r="BT285" s="486"/>
      <c r="BU285" s="486"/>
      <c r="BV285" s="486"/>
      <c r="BW285" s="486"/>
      <c r="BX285" s="486"/>
      <c r="BY285" s="486"/>
      <c r="BZ285" s="486"/>
      <c r="CA285" s="486"/>
      <c r="CB285" s="486"/>
      <c r="CC285" s="486"/>
      <c r="CD285" s="486"/>
      <c r="CE285" s="486"/>
      <c r="CF285" s="486"/>
      <c r="CG285" s="486"/>
      <c r="CH285" s="486"/>
      <c r="CI285" s="486"/>
      <c r="CJ285" s="486"/>
      <c r="CK285" s="486"/>
      <c r="CL285" s="486"/>
      <c r="CM285" s="486"/>
      <c r="CN285" s="486"/>
      <c r="CO285" s="486"/>
      <c r="CP285" s="486"/>
      <c r="CQ285" s="486"/>
      <c r="CR285" s="486"/>
      <c r="CS285" s="486"/>
      <c r="CT285" s="486"/>
      <c r="CU285" s="486"/>
      <c r="CV285" s="486"/>
      <c r="CW285" s="486"/>
      <c r="CX285" s="486"/>
      <c r="CY285" s="486"/>
      <c r="CZ285" s="486"/>
      <c r="DA285" s="486"/>
      <c r="DB285" s="486"/>
      <c r="DC285" s="486"/>
      <c r="DD285" s="486"/>
      <c r="DE285" s="486"/>
      <c r="DF285" s="486"/>
      <c r="DG285" s="486"/>
      <c r="DH285" s="486"/>
      <c r="DI285" s="486"/>
      <c r="DJ285" s="486"/>
      <c r="DK285" s="486"/>
      <c r="DL285" s="486"/>
      <c r="DM285" s="486"/>
      <c r="DN285" s="486"/>
      <c r="DO285" s="486"/>
      <c r="DP285" s="486"/>
      <c r="DQ285" s="486"/>
      <c r="DR285" s="486"/>
      <c r="DS285" s="486"/>
      <c r="DT285" s="486"/>
      <c r="DU285" s="486"/>
      <c r="DV285" s="486"/>
      <c r="DW285" s="486"/>
      <c r="DX285" s="486"/>
      <c r="DY285" s="486"/>
      <c r="DZ285" s="486"/>
      <c r="EA285" s="486"/>
      <c r="EB285" s="486"/>
      <c r="EC285" s="486"/>
      <c r="ED285" s="486"/>
      <c r="EE285" s="486"/>
      <c r="EF285" s="486"/>
    </row>
    <row r="286" spans="3:136" s="300" customFormat="1" x14ac:dyDescent="0.25">
      <c r="C286" s="303"/>
      <c r="D286" s="304"/>
      <c r="E286" s="304"/>
      <c r="F286" s="304"/>
      <c r="G286" s="304"/>
      <c r="H286" s="304"/>
      <c r="I286" s="304"/>
      <c r="J286" s="486"/>
      <c r="K286" s="486"/>
      <c r="L286" s="486">
        <v>19500</v>
      </c>
      <c r="M286" s="486"/>
      <c r="N286" s="486"/>
      <c r="O286" s="486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6"/>
      <c r="AB286" s="486"/>
      <c r="AC286" s="486"/>
      <c r="AD286" s="486"/>
      <c r="AE286" s="486"/>
      <c r="AF286" s="486"/>
      <c r="AG286" s="486"/>
      <c r="AH286" s="486"/>
      <c r="AI286" s="486"/>
      <c r="AJ286" s="486"/>
      <c r="AK286" s="486"/>
      <c r="AL286" s="486"/>
      <c r="AM286" s="486"/>
      <c r="AN286" s="486"/>
      <c r="AO286" s="486"/>
      <c r="AP286" s="486"/>
      <c r="AQ286" s="486"/>
      <c r="AR286" s="486"/>
      <c r="AS286" s="486"/>
      <c r="AT286" s="486"/>
      <c r="AU286" s="486"/>
      <c r="AV286" s="486"/>
      <c r="AW286" s="486"/>
      <c r="AX286" s="486"/>
      <c r="AY286" s="486"/>
      <c r="AZ286" s="486"/>
      <c r="BA286" s="486"/>
      <c r="BB286" s="486"/>
      <c r="BC286" s="486"/>
      <c r="BD286" s="486"/>
      <c r="BE286" s="486"/>
      <c r="BF286" s="486"/>
      <c r="BG286" s="486"/>
      <c r="BH286" s="486"/>
      <c r="BI286" s="486"/>
      <c r="BJ286" s="486"/>
      <c r="BK286" s="486"/>
      <c r="BL286" s="486"/>
      <c r="BM286" s="486"/>
      <c r="BN286" s="486"/>
      <c r="BO286" s="486"/>
      <c r="BP286" s="486"/>
      <c r="BQ286" s="486"/>
      <c r="BR286" s="486"/>
      <c r="BS286" s="486"/>
      <c r="BT286" s="486"/>
      <c r="BU286" s="486"/>
      <c r="BV286" s="486"/>
      <c r="BW286" s="486"/>
      <c r="BX286" s="486"/>
      <c r="BY286" s="486"/>
      <c r="BZ286" s="486"/>
      <c r="CA286" s="486"/>
      <c r="CB286" s="486"/>
      <c r="CC286" s="486"/>
      <c r="CD286" s="486"/>
      <c r="CE286" s="486"/>
      <c r="CF286" s="486"/>
      <c r="CG286" s="486"/>
      <c r="CH286" s="486"/>
      <c r="CI286" s="486"/>
      <c r="CJ286" s="486"/>
      <c r="CK286" s="486"/>
      <c r="CL286" s="486"/>
      <c r="CM286" s="486"/>
      <c r="CN286" s="486"/>
      <c r="CO286" s="486"/>
      <c r="CP286" s="486"/>
      <c r="CQ286" s="486"/>
      <c r="CR286" s="486"/>
      <c r="CS286" s="486"/>
      <c r="CT286" s="486"/>
      <c r="CU286" s="486"/>
      <c r="CV286" s="486"/>
      <c r="CW286" s="486"/>
      <c r="CX286" s="486"/>
      <c r="CY286" s="486"/>
      <c r="CZ286" s="486"/>
      <c r="DA286" s="486"/>
      <c r="DB286" s="486"/>
      <c r="DC286" s="486"/>
      <c r="DD286" s="486"/>
      <c r="DE286" s="486"/>
      <c r="DF286" s="486"/>
      <c r="DG286" s="486"/>
      <c r="DH286" s="486"/>
      <c r="DI286" s="486"/>
      <c r="DJ286" s="486"/>
      <c r="DK286" s="486"/>
      <c r="DL286" s="486"/>
      <c r="DM286" s="486"/>
      <c r="DN286" s="486"/>
      <c r="DO286" s="486"/>
      <c r="DP286" s="486"/>
      <c r="DQ286" s="486"/>
      <c r="DR286" s="486"/>
      <c r="DS286" s="486"/>
      <c r="DT286" s="486"/>
      <c r="DU286" s="486"/>
      <c r="DV286" s="486"/>
      <c r="DW286" s="486"/>
      <c r="DX286" s="486"/>
      <c r="DY286" s="486"/>
      <c r="DZ286" s="486"/>
      <c r="EA286" s="486"/>
      <c r="EB286" s="486"/>
      <c r="EC286" s="486"/>
      <c r="ED286" s="486"/>
      <c r="EE286" s="486"/>
      <c r="EF286" s="486"/>
    </row>
    <row r="287" spans="3:136" s="300" customFormat="1" x14ac:dyDescent="0.25">
      <c r="C287" s="303"/>
      <c r="D287" s="304"/>
      <c r="E287" s="304"/>
      <c r="F287" s="304"/>
      <c r="G287" s="304"/>
      <c r="H287" s="304"/>
      <c r="I287" s="304"/>
      <c r="J287" s="486"/>
      <c r="K287" s="486"/>
      <c r="L287" s="486">
        <v>19600</v>
      </c>
      <c r="M287" s="486"/>
      <c r="N287" s="486"/>
      <c r="O287" s="486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486"/>
      <c r="AD287" s="486"/>
      <c r="AE287" s="486"/>
      <c r="AF287" s="486"/>
      <c r="AG287" s="486"/>
      <c r="AH287" s="486"/>
      <c r="AI287" s="486"/>
      <c r="AJ287" s="486"/>
      <c r="AK287" s="486"/>
      <c r="AL287" s="486"/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/>
      <c r="BA287" s="486"/>
      <c r="BB287" s="486"/>
      <c r="BC287" s="486"/>
      <c r="BD287" s="486"/>
      <c r="BE287" s="486"/>
      <c r="BF287" s="486"/>
      <c r="BG287" s="486"/>
      <c r="BH287" s="486"/>
      <c r="BI287" s="486"/>
      <c r="BJ287" s="486"/>
      <c r="BK287" s="486"/>
      <c r="BL287" s="486"/>
      <c r="BM287" s="486"/>
      <c r="BN287" s="486"/>
      <c r="BO287" s="486"/>
      <c r="BP287" s="486"/>
      <c r="BQ287" s="486"/>
      <c r="BR287" s="486"/>
      <c r="BS287" s="486"/>
      <c r="BT287" s="486"/>
      <c r="BU287" s="486"/>
      <c r="BV287" s="486"/>
      <c r="BW287" s="486"/>
      <c r="BX287" s="486"/>
      <c r="BY287" s="486"/>
      <c r="BZ287" s="486"/>
      <c r="CA287" s="486"/>
      <c r="CB287" s="486"/>
      <c r="CC287" s="486"/>
      <c r="CD287" s="486"/>
      <c r="CE287" s="486"/>
      <c r="CF287" s="486"/>
      <c r="CG287" s="486"/>
      <c r="CH287" s="486"/>
      <c r="CI287" s="486"/>
      <c r="CJ287" s="486"/>
      <c r="CK287" s="486"/>
      <c r="CL287" s="486"/>
      <c r="CM287" s="486"/>
      <c r="CN287" s="486"/>
      <c r="CO287" s="486"/>
      <c r="CP287" s="486"/>
      <c r="CQ287" s="486"/>
      <c r="CR287" s="486"/>
      <c r="CS287" s="486"/>
      <c r="CT287" s="486"/>
      <c r="CU287" s="486"/>
      <c r="CV287" s="486"/>
      <c r="CW287" s="486"/>
      <c r="CX287" s="486"/>
      <c r="CY287" s="486"/>
      <c r="CZ287" s="486"/>
      <c r="DA287" s="486"/>
      <c r="DB287" s="486"/>
      <c r="DC287" s="486"/>
      <c r="DD287" s="486"/>
      <c r="DE287" s="486"/>
      <c r="DF287" s="486"/>
      <c r="DG287" s="486"/>
      <c r="DH287" s="486"/>
      <c r="DI287" s="486"/>
      <c r="DJ287" s="486"/>
      <c r="DK287" s="486"/>
      <c r="DL287" s="486"/>
      <c r="DM287" s="486"/>
      <c r="DN287" s="486"/>
      <c r="DO287" s="486"/>
      <c r="DP287" s="486"/>
      <c r="DQ287" s="486"/>
      <c r="DR287" s="486"/>
      <c r="DS287" s="486"/>
      <c r="DT287" s="486"/>
      <c r="DU287" s="486"/>
      <c r="DV287" s="486"/>
      <c r="DW287" s="486"/>
      <c r="DX287" s="486"/>
      <c r="DY287" s="486"/>
      <c r="DZ287" s="486"/>
      <c r="EA287" s="486"/>
      <c r="EB287" s="486"/>
      <c r="EC287" s="486"/>
      <c r="ED287" s="486"/>
      <c r="EE287" s="486"/>
      <c r="EF287" s="486"/>
    </row>
    <row r="288" spans="3:136" s="300" customFormat="1" x14ac:dyDescent="0.25">
      <c r="C288" s="303"/>
      <c r="D288" s="304"/>
      <c r="E288" s="304"/>
      <c r="F288" s="304"/>
      <c r="G288" s="304"/>
      <c r="H288" s="304"/>
      <c r="I288" s="304"/>
      <c r="J288" s="486"/>
      <c r="K288" s="486"/>
      <c r="L288" s="486">
        <v>19700</v>
      </c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W288" s="486"/>
      <c r="X288" s="486"/>
      <c r="Y288" s="486"/>
      <c r="Z288" s="486"/>
      <c r="AA288" s="486"/>
      <c r="AB288" s="486"/>
      <c r="AC288" s="486"/>
      <c r="AD288" s="486"/>
      <c r="AE288" s="486"/>
      <c r="AF288" s="486"/>
      <c r="AG288" s="486"/>
      <c r="AH288" s="486"/>
      <c r="AI288" s="486"/>
      <c r="AJ288" s="486"/>
      <c r="AK288" s="486"/>
      <c r="AL288" s="486"/>
      <c r="AM288" s="486"/>
      <c r="AN288" s="486"/>
      <c r="AO288" s="486"/>
      <c r="AP288" s="486"/>
      <c r="AQ288" s="486"/>
      <c r="AR288" s="486"/>
      <c r="AS288" s="486"/>
      <c r="AT288" s="486"/>
      <c r="AU288" s="486"/>
      <c r="AV288" s="486"/>
      <c r="AW288" s="486"/>
      <c r="AX288" s="486"/>
      <c r="AY288" s="486"/>
      <c r="AZ288" s="486"/>
      <c r="BA288" s="486"/>
      <c r="BB288" s="486"/>
      <c r="BC288" s="486"/>
      <c r="BD288" s="486"/>
      <c r="BE288" s="486"/>
      <c r="BF288" s="486"/>
      <c r="BG288" s="486"/>
      <c r="BH288" s="486"/>
      <c r="BI288" s="486"/>
      <c r="BJ288" s="486"/>
      <c r="BK288" s="486"/>
      <c r="BL288" s="486"/>
      <c r="BM288" s="486"/>
      <c r="BN288" s="486"/>
      <c r="BO288" s="486"/>
      <c r="BP288" s="486"/>
      <c r="BQ288" s="486"/>
      <c r="BR288" s="486"/>
      <c r="BS288" s="486"/>
      <c r="BT288" s="486"/>
      <c r="BU288" s="486"/>
      <c r="BV288" s="486"/>
      <c r="BW288" s="486"/>
      <c r="BX288" s="486"/>
      <c r="BY288" s="486"/>
      <c r="BZ288" s="486"/>
      <c r="CA288" s="486"/>
      <c r="CB288" s="486"/>
      <c r="CC288" s="486"/>
      <c r="CD288" s="486"/>
      <c r="CE288" s="486"/>
      <c r="CF288" s="486"/>
      <c r="CG288" s="486"/>
      <c r="CH288" s="486"/>
      <c r="CI288" s="486"/>
      <c r="CJ288" s="486"/>
      <c r="CK288" s="486"/>
      <c r="CL288" s="486"/>
      <c r="CM288" s="486"/>
      <c r="CN288" s="486"/>
      <c r="CO288" s="486"/>
      <c r="CP288" s="486"/>
      <c r="CQ288" s="486"/>
      <c r="CR288" s="486"/>
      <c r="CS288" s="486"/>
      <c r="CT288" s="486"/>
      <c r="CU288" s="486"/>
      <c r="CV288" s="486"/>
      <c r="CW288" s="486"/>
      <c r="CX288" s="486"/>
      <c r="CY288" s="486"/>
      <c r="CZ288" s="486"/>
      <c r="DA288" s="486"/>
      <c r="DB288" s="486"/>
      <c r="DC288" s="486"/>
      <c r="DD288" s="486"/>
      <c r="DE288" s="486"/>
      <c r="DF288" s="486"/>
      <c r="DG288" s="486"/>
      <c r="DH288" s="486"/>
      <c r="DI288" s="486"/>
      <c r="DJ288" s="486"/>
      <c r="DK288" s="486"/>
      <c r="DL288" s="486"/>
      <c r="DM288" s="486"/>
      <c r="DN288" s="486"/>
      <c r="DO288" s="486"/>
      <c r="DP288" s="486"/>
      <c r="DQ288" s="486"/>
      <c r="DR288" s="486"/>
      <c r="DS288" s="486"/>
      <c r="DT288" s="486"/>
      <c r="DU288" s="486"/>
      <c r="DV288" s="486"/>
      <c r="DW288" s="486"/>
      <c r="DX288" s="486"/>
      <c r="DY288" s="486"/>
      <c r="DZ288" s="486"/>
      <c r="EA288" s="486"/>
      <c r="EB288" s="486"/>
      <c r="EC288" s="486"/>
      <c r="ED288" s="486"/>
      <c r="EE288" s="486"/>
      <c r="EF288" s="486"/>
    </row>
    <row r="289" spans="3:136" s="300" customFormat="1" x14ac:dyDescent="0.25">
      <c r="C289" s="303"/>
      <c r="D289" s="304"/>
      <c r="E289" s="304"/>
      <c r="F289" s="304"/>
      <c r="G289" s="304"/>
      <c r="H289" s="304"/>
      <c r="I289" s="304"/>
      <c r="J289" s="486"/>
      <c r="K289" s="486"/>
      <c r="L289" s="486">
        <v>19800</v>
      </c>
      <c r="M289" s="486"/>
      <c r="N289" s="486"/>
      <c r="O289" s="486"/>
      <c r="P289" s="486"/>
      <c r="Q289" s="486"/>
      <c r="R289" s="486"/>
      <c r="S289" s="486"/>
      <c r="T289" s="486"/>
      <c r="U289" s="486"/>
      <c r="V289" s="486"/>
      <c r="W289" s="486"/>
      <c r="X289" s="486"/>
      <c r="Y289" s="486"/>
      <c r="Z289" s="486"/>
      <c r="AA289" s="486"/>
      <c r="AB289" s="486"/>
      <c r="AC289" s="486"/>
      <c r="AD289" s="486"/>
      <c r="AE289" s="486"/>
      <c r="AF289" s="486"/>
      <c r="AG289" s="486"/>
      <c r="AH289" s="486"/>
      <c r="AI289" s="486"/>
      <c r="AJ289" s="486"/>
      <c r="AK289" s="486"/>
      <c r="AL289" s="486"/>
      <c r="AM289" s="486"/>
      <c r="AN289" s="486"/>
      <c r="AO289" s="486"/>
      <c r="AP289" s="486"/>
      <c r="AQ289" s="486"/>
      <c r="AR289" s="486"/>
      <c r="AS289" s="486"/>
      <c r="AT289" s="486"/>
      <c r="AU289" s="486"/>
      <c r="AV289" s="486"/>
      <c r="AW289" s="486"/>
      <c r="AX289" s="486"/>
      <c r="AY289" s="486"/>
      <c r="AZ289" s="486"/>
      <c r="BA289" s="486"/>
      <c r="BB289" s="486"/>
      <c r="BC289" s="486"/>
      <c r="BD289" s="486"/>
      <c r="BE289" s="486"/>
      <c r="BF289" s="486"/>
      <c r="BG289" s="486"/>
      <c r="BH289" s="486"/>
      <c r="BI289" s="486"/>
      <c r="BJ289" s="486"/>
      <c r="BK289" s="486"/>
      <c r="BL289" s="486"/>
      <c r="BM289" s="486"/>
      <c r="BN289" s="486"/>
      <c r="BO289" s="486"/>
      <c r="BP289" s="486"/>
      <c r="BQ289" s="486"/>
      <c r="BR289" s="486"/>
      <c r="BS289" s="486"/>
      <c r="BT289" s="486"/>
      <c r="BU289" s="486"/>
      <c r="BV289" s="486"/>
      <c r="BW289" s="486"/>
      <c r="BX289" s="486"/>
      <c r="BY289" s="486"/>
      <c r="BZ289" s="486"/>
      <c r="CA289" s="486"/>
      <c r="CB289" s="486"/>
      <c r="CC289" s="486"/>
      <c r="CD289" s="486"/>
      <c r="CE289" s="486"/>
      <c r="CF289" s="486"/>
      <c r="CG289" s="486"/>
      <c r="CH289" s="486"/>
      <c r="CI289" s="486"/>
      <c r="CJ289" s="486"/>
      <c r="CK289" s="486"/>
      <c r="CL289" s="486"/>
      <c r="CM289" s="486"/>
      <c r="CN289" s="486"/>
      <c r="CO289" s="486"/>
      <c r="CP289" s="486"/>
      <c r="CQ289" s="486"/>
      <c r="CR289" s="486"/>
      <c r="CS289" s="486"/>
      <c r="CT289" s="486"/>
      <c r="CU289" s="486"/>
      <c r="CV289" s="486"/>
      <c r="CW289" s="486"/>
      <c r="CX289" s="486"/>
      <c r="CY289" s="486"/>
      <c r="CZ289" s="486"/>
      <c r="DA289" s="486"/>
      <c r="DB289" s="486"/>
      <c r="DC289" s="486"/>
      <c r="DD289" s="486"/>
      <c r="DE289" s="486"/>
      <c r="DF289" s="486"/>
      <c r="DG289" s="486"/>
      <c r="DH289" s="486"/>
      <c r="DI289" s="486"/>
      <c r="DJ289" s="486"/>
      <c r="DK289" s="486"/>
      <c r="DL289" s="486"/>
      <c r="DM289" s="486"/>
      <c r="DN289" s="486"/>
      <c r="DO289" s="486"/>
      <c r="DP289" s="486"/>
      <c r="DQ289" s="486"/>
      <c r="DR289" s="486"/>
      <c r="DS289" s="486"/>
      <c r="DT289" s="486"/>
      <c r="DU289" s="486"/>
      <c r="DV289" s="486"/>
      <c r="DW289" s="486"/>
      <c r="DX289" s="486"/>
      <c r="DY289" s="486"/>
      <c r="DZ289" s="486"/>
      <c r="EA289" s="486"/>
      <c r="EB289" s="486"/>
      <c r="EC289" s="486"/>
      <c r="ED289" s="486"/>
      <c r="EE289" s="486"/>
      <c r="EF289" s="486"/>
    </row>
    <row r="290" spans="3:136" s="300" customFormat="1" x14ac:dyDescent="0.25">
      <c r="C290" s="303"/>
      <c r="D290" s="304"/>
      <c r="E290" s="304"/>
      <c r="F290" s="304"/>
      <c r="G290" s="304"/>
      <c r="H290" s="304"/>
      <c r="I290" s="304"/>
      <c r="J290" s="486"/>
      <c r="K290" s="486"/>
      <c r="L290" s="486">
        <v>19900</v>
      </c>
      <c r="M290" s="486"/>
      <c r="N290" s="486"/>
      <c r="O290" s="486"/>
      <c r="P290" s="486"/>
      <c r="Q290" s="486"/>
      <c r="R290" s="486"/>
      <c r="S290" s="486"/>
      <c r="T290" s="486"/>
      <c r="U290" s="486"/>
      <c r="V290" s="486"/>
      <c r="W290" s="486"/>
      <c r="X290" s="486"/>
      <c r="Y290" s="486"/>
      <c r="Z290" s="486"/>
      <c r="AA290" s="486"/>
      <c r="AB290" s="486"/>
      <c r="AC290" s="486"/>
      <c r="AD290" s="486"/>
      <c r="AE290" s="486"/>
      <c r="AF290" s="486"/>
      <c r="AG290" s="486"/>
      <c r="AH290" s="486"/>
      <c r="AI290" s="486"/>
      <c r="AJ290" s="486"/>
      <c r="AK290" s="486"/>
      <c r="AL290" s="486"/>
      <c r="AM290" s="486"/>
      <c r="AN290" s="486"/>
      <c r="AO290" s="486"/>
      <c r="AP290" s="486"/>
      <c r="AQ290" s="486"/>
      <c r="AR290" s="486"/>
      <c r="AS290" s="486"/>
      <c r="AT290" s="486"/>
      <c r="AU290" s="486"/>
      <c r="AV290" s="486"/>
      <c r="AW290" s="486"/>
      <c r="AX290" s="486"/>
      <c r="AY290" s="486"/>
      <c r="AZ290" s="486"/>
      <c r="BA290" s="486"/>
      <c r="BB290" s="486"/>
      <c r="BC290" s="486"/>
      <c r="BD290" s="486"/>
      <c r="BE290" s="486"/>
      <c r="BF290" s="486"/>
      <c r="BG290" s="486"/>
      <c r="BH290" s="486"/>
      <c r="BI290" s="486"/>
      <c r="BJ290" s="486"/>
      <c r="BK290" s="486"/>
      <c r="BL290" s="486"/>
      <c r="BM290" s="486"/>
      <c r="BN290" s="486"/>
      <c r="BO290" s="486"/>
      <c r="BP290" s="486"/>
      <c r="BQ290" s="486"/>
      <c r="BR290" s="486"/>
      <c r="BS290" s="486"/>
      <c r="BT290" s="486"/>
      <c r="BU290" s="486"/>
      <c r="BV290" s="486"/>
      <c r="BW290" s="486"/>
      <c r="BX290" s="486"/>
      <c r="BY290" s="486"/>
      <c r="BZ290" s="486"/>
      <c r="CA290" s="486"/>
      <c r="CB290" s="486"/>
      <c r="CC290" s="486"/>
      <c r="CD290" s="486"/>
      <c r="CE290" s="486"/>
      <c r="CF290" s="486"/>
      <c r="CG290" s="486"/>
      <c r="CH290" s="486"/>
      <c r="CI290" s="486"/>
      <c r="CJ290" s="486"/>
      <c r="CK290" s="486"/>
      <c r="CL290" s="486"/>
      <c r="CM290" s="486"/>
      <c r="CN290" s="486"/>
      <c r="CO290" s="486"/>
      <c r="CP290" s="486"/>
      <c r="CQ290" s="486"/>
      <c r="CR290" s="486"/>
      <c r="CS290" s="486"/>
      <c r="CT290" s="486"/>
      <c r="CU290" s="486"/>
      <c r="CV290" s="486"/>
      <c r="CW290" s="486"/>
      <c r="CX290" s="486"/>
      <c r="CY290" s="486"/>
      <c r="CZ290" s="486"/>
      <c r="DA290" s="486"/>
      <c r="DB290" s="486"/>
      <c r="DC290" s="486"/>
      <c r="DD290" s="486"/>
      <c r="DE290" s="486"/>
      <c r="DF290" s="486"/>
      <c r="DG290" s="486"/>
      <c r="DH290" s="486"/>
      <c r="DI290" s="486"/>
      <c r="DJ290" s="486"/>
      <c r="DK290" s="486"/>
      <c r="DL290" s="486"/>
      <c r="DM290" s="486"/>
      <c r="DN290" s="486"/>
      <c r="DO290" s="486"/>
      <c r="DP290" s="486"/>
      <c r="DQ290" s="486"/>
      <c r="DR290" s="486"/>
      <c r="DS290" s="486"/>
      <c r="DT290" s="486"/>
      <c r="DU290" s="486"/>
      <c r="DV290" s="486"/>
      <c r="DW290" s="486"/>
      <c r="DX290" s="486"/>
      <c r="DY290" s="486"/>
      <c r="DZ290" s="486"/>
      <c r="EA290" s="486"/>
      <c r="EB290" s="486"/>
      <c r="EC290" s="486"/>
      <c r="ED290" s="486"/>
      <c r="EE290" s="486"/>
      <c r="EF290" s="486"/>
    </row>
    <row r="291" spans="3:136" s="300" customFormat="1" x14ac:dyDescent="0.25">
      <c r="C291" s="303"/>
      <c r="D291" s="304"/>
      <c r="E291" s="304"/>
      <c r="F291" s="304"/>
      <c r="G291" s="304"/>
      <c r="H291" s="304"/>
      <c r="I291" s="304"/>
      <c r="J291" s="486"/>
      <c r="K291" s="486"/>
      <c r="L291" s="486">
        <v>20000</v>
      </c>
      <c r="M291" s="486"/>
      <c r="N291" s="486"/>
      <c r="O291" s="486"/>
      <c r="P291" s="486"/>
      <c r="Q291" s="486"/>
      <c r="R291" s="486"/>
      <c r="S291" s="486"/>
      <c r="T291" s="486"/>
      <c r="U291" s="486"/>
      <c r="V291" s="486"/>
      <c r="W291" s="486"/>
      <c r="X291" s="486"/>
      <c r="Y291" s="486"/>
      <c r="Z291" s="486"/>
      <c r="AA291" s="486"/>
      <c r="AB291" s="486"/>
      <c r="AC291" s="486"/>
      <c r="AD291" s="486"/>
      <c r="AE291" s="486"/>
      <c r="AF291" s="486"/>
      <c r="AG291" s="486"/>
      <c r="AH291" s="486"/>
      <c r="AI291" s="486"/>
      <c r="AJ291" s="486"/>
      <c r="AK291" s="486"/>
      <c r="AL291" s="486"/>
      <c r="AM291" s="486"/>
      <c r="AN291" s="486"/>
      <c r="AO291" s="486"/>
      <c r="AP291" s="486"/>
      <c r="AQ291" s="486"/>
      <c r="AR291" s="486"/>
      <c r="AS291" s="486"/>
      <c r="AT291" s="486"/>
      <c r="AU291" s="486"/>
      <c r="AV291" s="486"/>
      <c r="AW291" s="486"/>
      <c r="AX291" s="486"/>
      <c r="AY291" s="486"/>
      <c r="AZ291" s="486"/>
      <c r="BA291" s="486"/>
      <c r="BB291" s="486"/>
      <c r="BC291" s="486"/>
      <c r="BD291" s="486"/>
      <c r="BE291" s="486"/>
      <c r="BF291" s="486"/>
      <c r="BG291" s="486"/>
      <c r="BH291" s="486"/>
      <c r="BI291" s="486"/>
      <c r="BJ291" s="486"/>
      <c r="BK291" s="486"/>
      <c r="BL291" s="486"/>
      <c r="BM291" s="486"/>
      <c r="BN291" s="486"/>
      <c r="BO291" s="486"/>
      <c r="BP291" s="486"/>
      <c r="BQ291" s="486"/>
      <c r="BR291" s="486"/>
      <c r="BS291" s="486"/>
      <c r="BT291" s="486"/>
      <c r="BU291" s="486"/>
      <c r="BV291" s="486"/>
      <c r="BW291" s="486"/>
      <c r="BX291" s="486"/>
      <c r="BY291" s="486"/>
      <c r="BZ291" s="486"/>
      <c r="CA291" s="486"/>
      <c r="CB291" s="486"/>
      <c r="CC291" s="486"/>
      <c r="CD291" s="486"/>
      <c r="CE291" s="486"/>
      <c r="CF291" s="486"/>
      <c r="CG291" s="486"/>
      <c r="CH291" s="486"/>
      <c r="CI291" s="486"/>
      <c r="CJ291" s="486"/>
      <c r="CK291" s="486"/>
      <c r="CL291" s="486"/>
      <c r="CM291" s="486"/>
      <c r="CN291" s="486"/>
      <c r="CO291" s="486"/>
      <c r="CP291" s="486"/>
      <c r="CQ291" s="486"/>
      <c r="CR291" s="486"/>
      <c r="CS291" s="486"/>
      <c r="CT291" s="486"/>
      <c r="CU291" s="486"/>
      <c r="CV291" s="486"/>
      <c r="CW291" s="486"/>
      <c r="CX291" s="486"/>
      <c r="CY291" s="486"/>
      <c r="CZ291" s="486"/>
      <c r="DA291" s="486"/>
      <c r="DB291" s="486"/>
      <c r="DC291" s="486"/>
      <c r="DD291" s="486"/>
      <c r="DE291" s="486"/>
      <c r="DF291" s="486"/>
      <c r="DG291" s="486"/>
      <c r="DH291" s="486"/>
      <c r="DI291" s="486"/>
      <c r="DJ291" s="486"/>
      <c r="DK291" s="486"/>
      <c r="DL291" s="486"/>
      <c r="DM291" s="486"/>
      <c r="DN291" s="486"/>
      <c r="DO291" s="486"/>
      <c r="DP291" s="486"/>
      <c r="DQ291" s="486"/>
      <c r="DR291" s="486"/>
      <c r="DS291" s="486"/>
      <c r="DT291" s="486"/>
      <c r="DU291" s="486"/>
      <c r="DV291" s="486"/>
      <c r="DW291" s="486"/>
      <c r="DX291" s="486"/>
      <c r="DY291" s="486"/>
      <c r="DZ291" s="486"/>
      <c r="EA291" s="486"/>
      <c r="EB291" s="486"/>
      <c r="EC291" s="486"/>
      <c r="ED291" s="486"/>
      <c r="EE291" s="486"/>
      <c r="EF291" s="486"/>
    </row>
    <row r="292" spans="3:136" s="300" customFormat="1" x14ac:dyDescent="0.25">
      <c r="C292" s="303"/>
      <c r="D292" s="304"/>
      <c r="E292" s="304"/>
      <c r="F292" s="304"/>
      <c r="G292" s="304"/>
      <c r="H292" s="304"/>
      <c r="I292" s="304"/>
      <c r="J292" s="486"/>
      <c r="K292" s="486"/>
      <c r="L292" s="486">
        <v>20100</v>
      </c>
      <c r="M292" s="486"/>
      <c r="N292" s="486"/>
      <c r="O292" s="486"/>
      <c r="P292" s="486"/>
      <c r="Q292" s="486"/>
      <c r="R292" s="486"/>
      <c r="S292" s="486"/>
      <c r="T292" s="486"/>
      <c r="U292" s="486"/>
      <c r="V292" s="486"/>
      <c r="W292" s="486"/>
      <c r="X292" s="486"/>
      <c r="Y292" s="486"/>
      <c r="Z292" s="486"/>
      <c r="AA292" s="486"/>
      <c r="AB292" s="486"/>
      <c r="AC292" s="486"/>
      <c r="AD292" s="486"/>
      <c r="AE292" s="486"/>
      <c r="AF292" s="486"/>
      <c r="AG292" s="486"/>
      <c r="AH292" s="486"/>
      <c r="AI292" s="486"/>
      <c r="AJ292" s="486"/>
      <c r="AK292" s="486"/>
      <c r="AL292" s="486"/>
      <c r="AM292" s="486"/>
      <c r="AN292" s="486"/>
      <c r="AO292" s="486"/>
      <c r="AP292" s="486"/>
      <c r="AQ292" s="486"/>
      <c r="AR292" s="486"/>
      <c r="AS292" s="486"/>
      <c r="AT292" s="486"/>
      <c r="AU292" s="486"/>
      <c r="AV292" s="486"/>
      <c r="AW292" s="486"/>
      <c r="AX292" s="486"/>
      <c r="AY292" s="486"/>
      <c r="AZ292" s="486"/>
      <c r="BA292" s="486"/>
      <c r="BB292" s="486"/>
      <c r="BC292" s="486"/>
      <c r="BD292" s="486"/>
      <c r="BE292" s="486"/>
      <c r="BF292" s="486"/>
      <c r="BG292" s="486"/>
      <c r="BH292" s="486"/>
      <c r="BI292" s="486"/>
      <c r="BJ292" s="486"/>
      <c r="BK292" s="486"/>
      <c r="BL292" s="486"/>
      <c r="BM292" s="486"/>
      <c r="BN292" s="486"/>
      <c r="BO292" s="486"/>
      <c r="BP292" s="486"/>
      <c r="BQ292" s="486"/>
      <c r="BR292" s="486"/>
      <c r="BS292" s="486"/>
      <c r="BT292" s="486"/>
      <c r="BU292" s="486"/>
      <c r="BV292" s="486"/>
      <c r="BW292" s="486"/>
      <c r="BX292" s="486"/>
      <c r="BY292" s="486"/>
      <c r="BZ292" s="486"/>
      <c r="CA292" s="486"/>
      <c r="CB292" s="486"/>
      <c r="CC292" s="486"/>
      <c r="CD292" s="486"/>
      <c r="CE292" s="486"/>
      <c r="CF292" s="486"/>
      <c r="CG292" s="486"/>
      <c r="CH292" s="486"/>
      <c r="CI292" s="486"/>
      <c r="CJ292" s="486"/>
      <c r="CK292" s="486"/>
      <c r="CL292" s="486"/>
      <c r="CM292" s="486"/>
      <c r="CN292" s="486"/>
      <c r="CO292" s="486"/>
      <c r="CP292" s="486"/>
      <c r="CQ292" s="486"/>
      <c r="CR292" s="486"/>
      <c r="CS292" s="486"/>
      <c r="CT292" s="486"/>
      <c r="CU292" s="486"/>
      <c r="CV292" s="486"/>
      <c r="CW292" s="486"/>
      <c r="CX292" s="486"/>
      <c r="CY292" s="486"/>
      <c r="CZ292" s="486"/>
      <c r="DA292" s="486"/>
      <c r="DB292" s="486"/>
      <c r="DC292" s="486"/>
      <c r="DD292" s="486"/>
      <c r="DE292" s="486"/>
      <c r="DF292" s="486"/>
      <c r="DG292" s="486"/>
      <c r="DH292" s="486"/>
      <c r="DI292" s="486"/>
      <c r="DJ292" s="486"/>
      <c r="DK292" s="486"/>
      <c r="DL292" s="486"/>
      <c r="DM292" s="486"/>
      <c r="DN292" s="486"/>
      <c r="DO292" s="486"/>
      <c r="DP292" s="486"/>
      <c r="DQ292" s="486"/>
      <c r="DR292" s="486"/>
      <c r="DS292" s="486"/>
      <c r="DT292" s="486"/>
      <c r="DU292" s="486"/>
      <c r="DV292" s="486"/>
      <c r="DW292" s="486"/>
      <c r="DX292" s="486"/>
      <c r="DY292" s="486"/>
      <c r="DZ292" s="486"/>
      <c r="EA292" s="486"/>
      <c r="EB292" s="486"/>
      <c r="EC292" s="486"/>
      <c r="ED292" s="486"/>
      <c r="EE292" s="486"/>
      <c r="EF292" s="486"/>
    </row>
    <row r="293" spans="3:136" s="300" customFormat="1" x14ac:dyDescent="0.25">
      <c r="C293" s="303"/>
      <c r="D293" s="304"/>
      <c r="E293" s="304"/>
      <c r="F293" s="304"/>
      <c r="G293" s="304"/>
      <c r="H293" s="304"/>
      <c r="I293" s="304"/>
      <c r="J293" s="486"/>
      <c r="K293" s="486"/>
      <c r="L293" s="486">
        <v>20200</v>
      </c>
      <c r="M293" s="486"/>
      <c r="N293" s="486"/>
      <c r="O293" s="486"/>
      <c r="P293" s="486"/>
      <c r="Q293" s="486"/>
      <c r="R293" s="486"/>
      <c r="S293" s="486"/>
      <c r="T293" s="486"/>
      <c r="U293" s="486"/>
      <c r="V293" s="486"/>
      <c r="W293" s="486"/>
      <c r="X293" s="486"/>
      <c r="Y293" s="486"/>
      <c r="Z293" s="486"/>
      <c r="AA293" s="486"/>
      <c r="AB293" s="486"/>
      <c r="AC293" s="486"/>
      <c r="AD293" s="486"/>
      <c r="AE293" s="486"/>
      <c r="AF293" s="486"/>
      <c r="AG293" s="486"/>
      <c r="AH293" s="486"/>
      <c r="AI293" s="486"/>
      <c r="AJ293" s="486"/>
      <c r="AK293" s="486"/>
      <c r="AL293" s="486"/>
      <c r="AM293" s="486"/>
      <c r="AN293" s="486"/>
      <c r="AO293" s="486"/>
      <c r="AP293" s="486"/>
      <c r="AQ293" s="486"/>
      <c r="AR293" s="486"/>
      <c r="AS293" s="486"/>
      <c r="AT293" s="486"/>
      <c r="AU293" s="486"/>
      <c r="AV293" s="486"/>
      <c r="AW293" s="486"/>
      <c r="AX293" s="486"/>
      <c r="AY293" s="486"/>
      <c r="AZ293" s="486"/>
      <c r="BA293" s="486"/>
      <c r="BB293" s="486"/>
      <c r="BC293" s="486"/>
      <c r="BD293" s="486"/>
      <c r="BE293" s="486"/>
      <c r="BF293" s="486"/>
      <c r="BG293" s="486"/>
      <c r="BH293" s="486"/>
      <c r="BI293" s="486"/>
      <c r="BJ293" s="486"/>
      <c r="BK293" s="486"/>
      <c r="BL293" s="486"/>
      <c r="BM293" s="486"/>
      <c r="BN293" s="486"/>
      <c r="BO293" s="486"/>
      <c r="BP293" s="486"/>
      <c r="BQ293" s="486"/>
      <c r="BR293" s="486"/>
      <c r="BS293" s="486"/>
      <c r="BT293" s="486"/>
      <c r="BU293" s="486"/>
      <c r="BV293" s="486"/>
      <c r="BW293" s="486"/>
      <c r="BX293" s="486"/>
      <c r="BY293" s="486"/>
      <c r="BZ293" s="486"/>
      <c r="CA293" s="486"/>
      <c r="CB293" s="486"/>
      <c r="CC293" s="486"/>
      <c r="CD293" s="486"/>
      <c r="CE293" s="486"/>
      <c r="CF293" s="486"/>
      <c r="CG293" s="486"/>
      <c r="CH293" s="486"/>
      <c r="CI293" s="486"/>
      <c r="CJ293" s="486"/>
      <c r="CK293" s="486"/>
      <c r="CL293" s="486"/>
      <c r="CM293" s="486"/>
      <c r="CN293" s="486"/>
      <c r="CO293" s="486"/>
      <c r="CP293" s="486"/>
      <c r="CQ293" s="486"/>
      <c r="CR293" s="486"/>
      <c r="CS293" s="486"/>
      <c r="CT293" s="486"/>
      <c r="CU293" s="486"/>
      <c r="CV293" s="486"/>
      <c r="CW293" s="486"/>
      <c r="CX293" s="486"/>
      <c r="CY293" s="486"/>
      <c r="CZ293" s="486"/>
      <c r="DA293" s="486"/>
      <c r="DB293" s="486"/>
      <c r="DC293" s="486"/>
      <c r="DD293" s="486"/>
      <c r="DE293" s="486"/>
      <c r="DF293" s="486"/>
      <c r="DG293" s="486"/>
      <c r="DH293" s="486"/>
      <c r="DI293" s="486"/>
      <c r="DJ293" s="486"/>
      <c r="DK293" s="486"/>
      <c r="DL293" s="486"/>
      <c r="DM293" s="486"/>
      <c r="DN293" s="486"/>
      <c r="DO293" s="486"/>
      <c r="DP293" s="486"/>
      <c r="DQ293" s="486"/>
      <c r="DR293" s="486"/>
      <c r="DS293" s="486"/>
      <c r="DT293" s="486"/>
      <c r="DU293" s="486"/>
      <c r="DV293" s="486"/>
      <c r="DW293" s="486"/>
      <c r="DX293" s="486"/>
      <c r="DY293" s="486"/>
      <c r="DZ293" s="486"/>
      <c r="EA293" s="486"/>
      <c r="EB293" s="486"/>
      <c r="EC293" s="486"/>
      <c r="ED293" s="486"/>
      <c r="EE293" s="486"/>
      <c r="EF293" s="486"/>
    </row>
    <row r="294" spans="3:136" s="300" customFormat="1" x14ac:dyDescent="0.25">
      <c r="C294" s="303"/>
      <c r="D294" s="304"/>
      <c r="E294" s="304"/>
      <c r="F294" s="304"/>
      <c r="G294" s="304"/>
      <c r="H294" s="304"/>
      <c r="I294" s="304"/>
      <c r="J294" s="486"/>
      <c r="K294" s="486"/>
      <c r="L294" s="486">
        <v>20300</v>
      </c>
      <c r="M294" s="486"/>
      <c r="N294" s="486"/>
      <c r="O294" s="486"/>
      <c r="P294" s="486"/>
      <c r="Q294" s="486"/>
      <c r="R294" s="486"/>
      <c r="S294" s="486"/>
      <c r="T294" s="486"/>
      <c r="U294" s="486"/>
      <c r="V294" s="486"/>
      <c r="W294" s="486"/>
      <c r="X294" s="486"/>
      <c r="Y294" s="486"/>
      <c r="Z294" s="486"/>
      <c r="AA294" s="486"/>
      <c r="AB294" s="486"/>
      <c r="AC294" s="486"/>
      <c r="AD294" s="486"/>
      <c r="AE294" s="486"/>
      <c r="AF294" s="486"/>
      <c r="AG294" s="486"/>
      <c r="AH294" s="486"/>
      <c r="AI294" s="486"/>
      <c r="AJ294" s="486"/>
      <c r="AK294" s="486"/>
      <c r="AL294" s="486"/>
      <c r="AM294" s="486"/>
      <c r="AN294" s="486"/>
      <c r="AO294" s="486"/>
      <c r="AP294" s="486"/>
      <c r="AQ294" s="486"/>
      <c r="AR294" s="486"/>
      <c r="AS294" s="486"/>
      <c r="AT294" s="486"/>
      <c r="AU294" s="486"/>
      <c r="AV294" s="486"/>
      <c r="AW294" s="486"/>
      <c r="AX294" s="486"/>
      <c r="AY294" s="486"/>
      <c r="AZ294" s="486"/>
      <c r="BA294" s="486"/>
      <c r="BB294" s="486"/>
      <c r="BC294" s="486"/>
      <c r="BD294" s="486"/>
      <c r="BE294" s="486"/>
      <c r="BF294" s="486"/>
      <c r="BG294" s="486"/>
      <c r="BH294" s="486"/>
      <c r="BI294" s="486"/>
      <c r="BJ294" s="486"/>
      <c r="BK294" s="486"/>
      <c r="BL294" s="486"/>
      <c r="BM294" s="486"/>
      <c r="BN294" s="486"/>
      <c r="BO294" s="486"/>
      <c r="BP294" s="486"/>
      <c r="BQ294" s="486"/>
      <c r="BR294" s="486"/>
      <c r="BS294" s="486"/>
      <c r="BT294" s="486"/>
      <c r="BU294" s="486"/>
      <c r="BV294" s="486"/>
      <c r="BW294" s="486"/>
      <c r="BX294" s="486"/>
      <c r="BY294" s="486"/>
      <c r="BZ294" s="486"/>
      <c r="CA294" s="486"/>
      <c r="CB294" s="486"/>
      <c r="CC294" s="486"/>
      <c r="CD294" s="486"/>
      <c r="CE294" s="486"/>
      <c r="CF294" s="486"/>
      <c r="CG294" s="486"/>
      <c r="CH294" s="486"/>
      <c r="CI294" s="486"/>
      <c r="CJ294" s="486"/>
      <c r="CK294" s="486"/>
      <c r="CL294" s="486"/>
      <c r="CM294" s="486"/>
      <c r="CN294" s="486"/>
      <c r="CO294" s="486"/>
      <c r="CP294" s="486"/>
      <c r="CQ294" s="486"/>
      <c r="CR294" s="486"/>
      <c r="CS294" s="486"/>
      <c r="CT294" s="486"/>
      <c r="CU294" s="486"/>
      <c r="CV294" s="486"/>
      <c r="CW294" s="486"/>
      <c r="CX294" s="486"/>
      <c r="CY294" s="486"/>
      <c r="CZ294" s="486"/>
      <c r="DA294" s="486"/>
      <c r="DB294" s="486"/>
      <c r="DC294" s="486"/>
      <c r="DD294" s="486"/>
      <c r="DE294" s="486"/>
      <c r="DF294" s="486"/>
      <c r="DG294" s="486"/>
      <c r="DH294" s="486"/>
      <c r="DI294" s="486"/>
      <c r="DJ294" s="486"/>
      <c r="DK294" s="486"/>
      <c r="DL294" s="486"/>
      <c r="DM294" s="486"/>
      <c r="DN294" s="486"/>
      <c r="DO294" s="486"/>
      <c r="DP294" s="486"/>
      <c r="DQ294" s="486"/>
      <c r="DR294" s="486"/>
      <c r="DS294" s="486"/>
      <c r="DT294" s="486"/>
      <c r="DU294" s="486"/>
      <c r="DV294" s="486"/>
      <c r="DW294" s="486"/>
      <c r="DX294" s="486"/>
      <c r="DY294" s="486"/>
      <c r="DZ294" s="486"/>
      <c r="EA294" s="486"/>
      <c r="EB294" s="486"/>
      <c r="EC294" s="486"/>
      <c r="ED294" s="486"/>
      <c r="EE294" s="486"/>
      <c r="EF294" s="486"/>
    </row>
    <row r="295" spans="3:136" s="300" customFormat="1" x14ac:dyDescent="0.25">
      <c r="C295" s="303"/>
      <c r="D295" s="304"/>
      <c r="E295" s="304"/>
      <c r="F295" s="304"/>
      <c r="G295" s="304"/>
      <c r="H295" s="304"/>
      <c r="I295" s="304"/>
      <c r="J295" s="486"/>
      <c r="K295" s="486"/>
      <c r="L295" s="486">
        <v>20400</v>
      </c>
      <c r="M295" s="486"/>
      <c r="N295" s="486"/>
      <c r="O295" s="486"/>
      <c r="P295" s="486"/>
      <c r="Q295" s="486"/>
      <c r="R295" s="486"/>
      <c r="S295" s="486"/>
      <c r="T295" s="486"/>
      <c r="U295" s="486"/>
      <c r="V295" s="486"/>
      <c r="W295" s="486"/>
      <c r="X295" s="486"/>
      <c r="Y295" s="486"/>
      <c r="Z295" s="486"/>
      <c r="AA295" s="486"/>
      <c r="AB295" s="486"/>
      <c r="AC295" s="486"/>
      <c r="AD295" s="486"/>
      <c r="AE295" s="486"/>
      <c r="AF295" s="486"/>
      <c r="AG295" s="486"/>
      <c r="AH295" s="486"/>
      <c r="AI295" s="486"/>
      <c r="AJ295" s="486"/>
      <c r="AK295" s="486"/>
      <c r="AL295" s="486"/>
      <c r="AM295" s="486"/>
      <c r="AN295" s="486"/>
      <c r="AO295" s="486"/>
      <c r="AP295" s="486"/>
      <c r="AQ295" s="486"/>
      <c r="AR295" s="486"/>
      <c r="AS295" s="486"/>
      <c r="AT295" s="486"/>
      <c r="AU295" s="486"/>
      <c r="AV295" s="486"/>
      <c r="AW295" s="486"/>
      <c r="AX295" s="486"/>
      <c r="AY295" s="486"/>
      <c r="AZ295" s="486"/>
      <c r="BA295" s="486"/>
      <c r="BB295" s="486"/>
      <c r="BC295" s="486"/>
      <c r="BD295" s="486"/>
      <c r="BE295" s="486"/>
      <c r="BF295" s="486"/>
      <c r="BG295" s="486"/>
      <c r="BH295" s="486"/>
      <c r="BI295" s="486"/>
      <c r="BJ295" s="486"/>
      <c r="BK295" s="486"/>
      <c r="BL295" s="486"/>
      <c r="BM295" s="486"/>
      <c r="BN295" s="486"/>
      <c r="BO295" s="486"/>
      <c r="BP295" s="486"/>
      <c r="BQ295" s="486"/>
      <c r="BR295" s="486"/>
      <c r="BS295" s="486"/>
      <c r="BT295" s="486"/>
      <c r="BU295" s="486"/>
      <c r="BV295" s="486"/>
      <c r="BW295" s="486"/>
      <c r="BX295" s="486"/>
      <c r="BY295" s="486"/>
      <c r="BZ295" s="486"/>
      <c r="CA295" s="486"/>
      <c r="CB295" s="486"/>
      <c r="CC295" s="486"/>
      <c r="CD295" s="486"/>
      <c r="CE295" s="486"/>
      <c r="CF295" s="486"/>
      <c r="CG295" s="486"/>
      <c r="CH295" s="486"/>
      <c r="CI295" s="486"/>
      <c r="CJ295" s="486"/>
      <c r="CK295" s="486"/>
      <c r="CL295" s="486"/>
      <c r="CM295" s="486"/>
      <c r="CN295" s="486"/>
      <c r="CO295" s="486"/>
      <c r="CP295" s="486"/>
      <c r="CQ295" s="486"/>
      <c r="CR295" s="486"/>
      <c r="CS295" s="486"/>
      <c r="CT295" s="486"/>
      <c r="CU295" s="486"/>
      <c r="CV295" s="486"/>
      <c r="CW295" s="486"/>
      <c r="CX295" s="486"/>
      <c r="CY295" s="486"/>
      <c r="CZ295" s="486"/>
      <c r="DA295" s="486"/>
      <c r="DB295" s="486"/>
      <c r="DC295" s="486"/>
      <c r="DD295" s="486"/>
      <c r="DE295" s="486"/>
      <c r="DF295" s="486"/>
      <c r="DG295" s="486"/>
      <c r="DH295" s="486"/>
      <c r="DI295" s="486"/>
      <c r="DJ295" s="486"/>
      <c r="DK295" s="486"/>
      <c r="DL295" s="486"/>
      <c r="DM295" s="486"/>
      <c r="DN295" s="486"/>
      <c r="DO295" s="486"/>
      <c r="DP295" s="486"/>
      <c r="DQ295" s="486"/>
      <c r="DR295" s="486"/>
      <c r="DS295" s="486"/>
      <c r="DT295" s="486"/>
      <c r="DU295" s="486"/>
      <c r="DV295" s="486"/>
      <c r="DW295" s="486"/>
      <c r="DX295" s="486"/>
      <c r="DY295" s="486"/>
      <c r="DZ295" s="486"/>
      <c r="EA295" s="486"/>
      <c r="EB295" s="486"/>
      <c r="EC295" s="486"/>
      <c r="ED295" s="486"/>
      <c r="EE295" s="486"/>
      <c r="EF295" s="486"/>
    </row>
    <row r="296" spans="3:136" s="300" customFormat="1" x14ac:dyDescent="0.25">
      <c r="C296" s="303"/>
      <c r="D296" s="304"/>
      <c r="E296" s="304"/>
      <c r="F296" s="304"/>
      <c r="G296" s="304"/>
      <c r="H296" s="304"/>
      <c r="I296" s="304"/>
      <c r="J296" s="486"/>
      <c r="K296" s="486"/>
      <c r="L296" s="486">
        <v>20500</v>
      </c>
      <c r="M296" s="486"/>
      <c r="N296" s="486"/>
      <c r="O296" s="486"/>
      <c r="P296" s="486"/>
      <c r="Q296" s="486"/>
      <c r="R296" s="486"/>
      <c r="S296" s="486"/>
      <c r="T296" s="486"/>
      <c r="U296" s="486"/>
      <c r="V296" s="486"/>
      <c r="W296" s="486"/>
      <c r="X296" s="486"/>
      <c r="Y296" s="486"/>
      <c r="Z296" s="486"/>
      <c r="AA296" s="486"/>
      <c r="AB296" s="486"/>
      <c r="AC296" s="486"/>
      <c r="AD296" s="486"/>
      <c r="AE296" s="486"/>
      <c r="AF296" s="486"/>
      <c r="AG296" s="486"/>
      <c r="AH296" s="486"/>
      <c r="AI296" s="486"/>
      <c r="AJ296" s="486"/>
      <c r="AK296" s="486"/>
      <c r="AL296" s="486"/>
      <c r="AM296" s="486"/>
      <c r="AN296" s="486"/>
      <c r="AO296" s="486"/>
      <c r="AP296" s="486"/>
      <c r="AQ296" s="486"/>
      <c r="AR296" s="486"/>
      <c r="AS296" s="486"/>
      <c r="AT296" s="486"/>
      <c r="AU296" s="486"/>
      <c r="AV296" s="486"/>
      <c r="AW296" s="486"/>
      <c r="AX296" s="486"/>
      <c r="AY296" s="486"/>
      <c r="AZ296" s="486"/>
      <c r="BA296" s="486"/>
      <c r="BB296" s="486"/>
      <c r="BC296" s="486"/>
      <c r="BD296" s="486"/>
      <c r="BE296" s="486"/>
      <c r="BF296" s="486"/>
      <c r="BG296" s="486"/>
      <c r="BH296" s="486"/>
      <c r="BI296" s="486"/>
      <c r="BJ296" s="486"/>
      <c r="BK296" s="486"/>
      <c r="BL296" s="486"/>
      <c r="BM296" s="486"/>
      <c r="BN296" s="486"/>
      <c r="BO296" s="486"/>
      <c r="BP296" s="486"/>
      <c r="BQ296" s="486"/>
      <c r="BR296" s="486"/>
      <c r="BS296" s="486"/>
      <c r="BT296" s="486"/>
      <c r="BU296" s="486"/>
      <c r="BV296" s="486"/>
      <c r="BW296" s="486"/>
      <c r="BX296" s="486"/>
      <c r="BY296" s="486"/>
      <c r="BZ296" s="486"/>
      <c r="CA296" s="486"/>
      <c r="CB296" s="486"/>
      <c r="CC296" s="486"/>
      <c r="CD296" s="486"/>
      <c r="CE296" s="486"/>
      <c r="CF296" s="486"/>
      <c r="CG296" s="486"/>
      <c r="CH296" s="486"/>
      <c r="CI296" s="486"/>
      <c r="CJ296" s="486"/>
      <c r="CK296" s="486"/>
      <c r="CL296" s="486"/>
      <c r="CM296" s="486"/>
      <c r="CN296" s="486"/>
      <c r="CO296" s="486"/>
      <c r="CP296" s="486"/>
      <c r="CQ296" s="486"/>
      <c r="CR296" s="486"/>
      <c r="CS296" s="486"/>
      <c r="CT296" s="486"/>
      <c r="CU296" s="486"/>
      <c r="CV296" s="486"/>
      <c r="CW296" s="486"/>
      <c r="CX296" s="486"/>
      <c r="CY296" s="486"/>
      <c r="CZ296" s="486"/>
      <c r="DA296" s="486"/>
      <c r="DB296" s="486"/>
      <c r="DC296" s="486"/>
      <c r="DD296" s="486"/>
      <c r="DE296" s="486"/>
      <c r="DF296" s="486"/>
      <c r="DG296" s="486"/>
      <c r="DH296" s="486"/>
      <c r="DI296" s="486"/>
      <c r="DJ296" s="486"/>
      <c r="DK296" s="486"/>
      <c r="DL296" s="486"/>
      <c r="DM296" s="486"/>
      <c r="DN296" s="486"/>
      <c r="DO296" s="486"/>
      <c r="DP296" s="486"/>
      <c r="DQ296" s="486"/>
      <c r="DR296" s="486"/>
      <c r="DS296" s="486"/>
      <c r="DT296" s="486"/>
      <c r="DU296" s="486"/>
      <c r="DV296" s="486"/>
      <c r="DW296" s="486"/>
      <c r="DX296" s="486"/>
      <c r="DY296" s="486"/>
      <c r="DZ296" s="486"/>
      <c r="EA296" s="486"/>
      <c r="EB296" s="486"/>
      <c r="EC296" s="486"/>
      <c r="ED296" s="486"/>
      <c r="EE296" s="486"/>
      <c r="EF296" s="486"/>
    </row>
    <row r="297" spans="3:136" s="300" customFormat="1" x14ac:dyDescent="0.25">
      <c r="C297" s="303"/>
      <c r="D297" s="304"/>
      <c r="E297" s="304"/>
      <c r="F297" s="304"/>
      <c r="G297" s="304"/>
      <c r="H297" s="304"/>
      <c r="I297" s="304"/>
      <c r="J297" s="486"/>
      <c r="K297" s="486"/>
      <c r="L297" s="486">
        <v>20600</v>
      </c>
      <c r="M297" s="486"/>
      <c r="N297" s="486"/>
      <c r="O297" s="486"/>
      <c r="P297" s="486"/>
      <c r="Q297" s="486"/>
      <c r="R297" s="486"/>
      <c r="S297" s="486"/>
      <c r="T297" s="486"/>
      <c r="U297" s="486"/>
      <c r="V297" s="486"/>
      <c r="W297" s="486"/>
      <c r="X297" s="486"/>
      <c r="Y297" s="486"/>
      <c r="Z297" s="486"/>
      <c r="AA297" s="486"/>
      <c r="AB297" s="486"/>
      <c r="AC297" s="486"/>
      <c r="AD297" s="486"/>
      <c r="AE297" s="486"/>
      <c r="AF297" s="486"/>
      <c r="AG297" s="486"/>
      <c r="AH297" s="486"/>
      <c r="AI297" s="486"/>
      <c r="AJ297" s="486"/>
      <c r="AK297" s="486"/>
      <c r="AL297" s="486"/>
      <c r="AM297" s="486"/>
      <c r="AN297" s="486"/>
      <c r="AO297" s="486"/>
      <c r="AP297" s="486"/>
      <c r="AQ297" s="486"/>
      <c r="AR297" s="486"/>
      <c r="AS297" s="486"/>
      <c r="AT297" s="486"/>
      <c r="AU297" s="486"/>
      <c r="AV297" s="486"/>
      <c r="AW297" s="486"/>
      <c r="AX297" s="486"/>
      <c r="AY297" s="486"/>
      <c r="AZ297" s="486"/>
      <c r="BA297" s="486"/>
      <c r="BB297" s="486"/>
      <c r="BC297" s="486"/>
      <c r="BD297" s="486"/>
      <c r="BE297" s="486"/>
      <c r="BF297" s="486"/>
      <c r="BG297" s="486"/>
      <c r="BH297" s="486"/>
      <c r="BI297" s="486"/>
      <c r="BJ297" s="486"/>
      <c r="BK297" s="486"/>
      <c r="BL297" s="486"/>
      <c r="BM297" s="486"/>
      <c r="BN297" s="486"/>
      <c r="BO297" s="486"/>
      <c r="BP297" s="486"/>
      <c r="BQ297" s="486"/>
      <c r="BR297" s="486"/>
      <c r="BS297" s="486"/>
      <c r="BT297" s="486"/>
      <c r="BU297" s="486"/>
      <c r="BV297" s="486"/>
      <c r="BW297" s="486"/>
      <c r="BX297" s="486"/>
      <c r="BY297" s="486"/>
      <c r="BZ297" s="486"/>
      <c r="CA297" s="486"/>
      <c r="CB297" s="486"/>
      <c r="CC297" s="486"/>
      <c r="CD297" s="486"/>
      <c r="CE297" s="486"/>
      <c r="CF297" s="486"/>
      <c r="CG297" s="486"/>
      <c r="CH297" s="486"/>
      <c r="CI297" s="486"/>
      <c r="CJ297" s="486"/>
      <c r="CK297" s="486"/>
      <c r="CL297" s="486"/>
      <c r="CM297" s="486"/>
      <c r="CN297" s="486"/>
      <c r="CO297" s="486"/>
      <c r="CP297" s="486"/>
      <c r="CQ297" s="486"/>
      <c r="CR297" s="486"/>
      <c r="CS297" s="486"/>
      <c r="CT297" s="486"/>
      <c r="CU297" s="486"/>
      <c r="CV297" s="486"/>
      <c r="CW297" s="486"/>
      <c r="CX297" s="486"/>
      <c r="CY297" s="486"/>
      <c r="CZ297" s="486"/>
      <c r="DA297" s="486"/>
      <c r="DB297" s="486"/>
      <c r="DC297" s="486"/>
      <c r="DD297" s="486"/>
      <c r="DE297" s="486"/>
      <c r="DF297" s="486"/>
      <c r="DG297" s="486"/>
      <c r="DH297" s="486"/>
      <c r="DI297" s="486"/>
      <c r="DJ297" s="486"/>
      <c r="DK297" s="486"/>
      <c r="DL297" s="486"/>
      <c r="DM297" s="486"/>
      <c r="DN297" s="486"/>
      <c r="DO297" s="486"/>
      <c r="DP297" s="486"/>
      <c r="DQ297" s="486"/>
      <c r="DR297" s="486"/>
      <c r="DS297" s="486"/>
      <c r="DT297" s="486"/>
      <c r="DU297" s="486"/>
      <c r="DV297" s="486"/>
      <c r="DW297" s="486"/>
      <c r="DX297" s="486"/>
      <c r="DY297" s="486"/>
      <c r="DZ297" s="486"/>
      <c r="EA297" s="486"/>
      <c r="EB297" s="486"/>
      <c r="EC297" s="486"/>
      <c r="ED297" s="486"/>
      <c r="EE297" s="486"/>
      <c r="EF297" s="486"/>
    </row>
    <row r="298" spans="3:136" s="300" customFormat="1" x14ac:dyDescent="0.25">
      <c r="C298" s="303"/>
      <c r="D298" s="304"/>
      <c r="E298" s="304"/>
      <c r="F298" s="304"/>
      <c r="G298" s="304"/>
      <c r="H298" s="304"/>
      <c r="I298" s="304"/>
      <c r="J298" s="486"/>
      <c r="K298" s="486"/>
      <c r="L298" s="486">
        <v>20700</v>
      </c>
      <c r="M298" s="486"/>
      <c r="N298" s="486"/>
      <c r="O298" s="486"/>
      <c r="P298" s="486"/>
      <c r="Q298" s="486"/>
      <c r="R298" s="486"/>
      <c r="S298" s="486"/>
      <c r="T298" s="486"/>
      <c r="U298" s="486"/>
      <c r="V298" s="486"/>
      <c r="W298" s="486"/>
      <c r="X298" s="486"/>
      <c r="Y298" s="486"/>
      <c r="Z298" s="486"/>
      <c r="AA298" s="486"/>
      <c r="AB298" s="486"/>
      <c r="AC298" s="486"/>
      <c r="AD298" s="486"/>
      <c r="AE298" s="486"/>
      <c r="AF298" s="486"/>
      <c r="AG298" s="486"/>
      <c r="AH298" s="486"/>
      <c r="AI298" s="486"/>
      <c r="AJ298" s="486"/>
      <c r="AK298" s="486"/>
      <c r="AL298" s="486"/>
      <c r="AM298" s="486"/>
      <c r="AN298" s="486"/>
      <c r="AO298" s="486"/>
      <c r="AP298" s="486"/>
      <c r="AQ298" s="486"/>
      <c r="AR298" s="486"/>
      <c r="AS298" s="486"/>
      <c r="AT298" s="486"/>
      <c r="AU298" s="486"/>
      <c r="AV298" s="486"/>
      <c r="AW298" s="486"/>
      <c r="AX298" s="486"/>
      <c r="AY298" s="486"/>
      <c r="AZ298" s="486"/>
      <c r="BA298" s="486"/>
      <c r="BB298" s="486"/>
      <c r="BC298" s="486"/>
      <c r="BD298" s="486"/>
      <c r="BE298" s="486"/>
      <c r="BF298" s="486"/>
      <c r="BG298" s="486"/>
      <c r="BH298" s="486"/>
      <c r="BI298" s="486"/>
      <c r="BJ298" s="486"/>
      <c r="BK298" s="486"/>
      <c r="BL298" s="486"/>
      <c r="BM298" s="486"/>
      <c r="BN298" s="486"/>
      <c r="BO298" s="486"/>
      <c r="BP298" s="486"/>
      <c r="BQ298" s="486"/>
      <c r="BR298" s="486"/>
      <c r="BS298" s="486"/>
      <c r="BT298" s="486"/>
      <c r="BU298" s="486"/>
      <c r="BV298" s="486"/>
      <c r="BW298" s="486"/>
      <c r="BX298" s="486"/>
      <c r="BY298" s="486"/>
      <c r="BZ298" s="486"/>
      <c r="CA298" s="486"/>
      <c r="CB298" s="486"/>
      <c r="CC298" s="486"/>
      <c r="CD298" s="486"/>
      <c r="CE298" s="486"/>
      <c r="CF298" s="486"/>
      <c r="CG298" s="486"/>
      <c r="CH298" s="486"/>
      <c r="CI298" s="486"/>
      <c r="CJ298" s="486"/>
      <c r="CK298" s="486"/>
      <c r="CL298" s="486"/>
      <c r="CM298" s="486"/>
      <c r="CN298" s="486"/>
      <c r="CO298" s="486"/>
      <c r="CP298" s="486"/>
      <c r="CQ298" s="486"/>
      <c r="CR298" s="486"/>
      <c r="CS298" s="486"/>
      <c r="CT298" s="486"/>
      <c r="CU298" s="486"/>
      <c r="CV298" s="486"/>
      <c r="CW298" s="486"/>
      <c r="CX298" s="486"/>
      <c r="CY298" s="486"/>
      <c r="CZ298" s="486"/>
      <c r="DA298" s="486"/>
      <c r="DB298" s="486"/>
      <c r="DC298" s="486"/>
      <c r="DD298" s="486"/>
      <c r="DE298" s="486"/>
      <c r="DF298" s="486"/>
      <c r="DG298" s="486"/>
      <c r="DH298" s="486"/>
      <c r="DI298" s="486"/>
      <c r="DJ298" s="486"/>
      <c r="DK298" s="486"/>
      <c r="DL298" s="486"/>
      <c r="DM298" s="486"/>
      <c r="DN298" s="486"/>
      <c r="DO298" s="486"/>
      <c r="DP298" s="486"/>
      <c r="DQ298" s="486"/>
      <c r="DR298" s="486"/>
      <c r="DS298" s="486"/>
      <c r="DT298" s="486"/>
      <c r="DU298" s="486"/>
      <c r="DV298" s="486"/>
      <c r="DW298" s="486"/>
      <c r="DX298" s="486"/>
      <c r="DY298" s="486"/>
      <c r="DZ298" s="486"/>
      <c r="EA298" s="486"/>
      <c r="EB298" s="486"/>
      <c r="EC298" s="486"/>
      <c r="ED298" s="486"/>
      <c r="EE298" s="486"/>
      <c r="EF298" s="486"/>
    </row>
    <row r="299" spans="3:136" s="300" customFormat="1" x14ac:dyDescent="0.25">
      <c r="C299" s="303"/>
      <c r="D299" s="304"/>
      <c r="E299" s="304"/>
      <c r="F299" s="304"/>
      <c r="G299" s="304"/>
      <c r="H299" s="304"/>
      <c r="I299" s="304"/>
      <c r="J299" s="486"/>
      <c r="K299" s="486"/>
      <c r="L299" s="486">
        <v>20800</v>
      </c>
      <c r="M299" s="486"/>
      <c r="N299" s="486"/>
      <c r="O299" s="486"/>
      <c r="P299" s="486"/>
      <c r="Q299" s="486"/>
      <c r="R299" s="486"/>
      <c r="S299" s="486"/>
      <c r="T299" s="486"/>
      <c r="U299" s="486"/>
      <c r="V299" s="486"/>
      <c r="W299" s="486"/>
      <c r="X299" s="486"/>
      <c r="Y299" s="486"/>
      <c r="Z299" s="486"/>
      <c r="AA299" s="486"/>
      <c r="AB299" s="486"/>
      <c r="AC299" s="486"/>
      <c r="AD299" s="486"/>
      <c r="AE299" s="486"/>
      <c r="AF299" s="486"/>
      <c r="AG299" s="486"/>
      <c r="AH299" s="486"/>
      <c r="AI299" s="486"/>
      <c r="AJ299" s="486"/>
      <c r="AK299" s="486"/>
      <c r="AL299" s="486"/>
      <c r="AM299" s="486"/>
      <c r="AN299" s="486"/>
      <c r="AO299" s="486"/>
      <c r="AP299" s="486"/>
      <c r="AQ299" s="486"/>
      <c r="AR299" s="486"/>
      <c r="AS299" s="486"/>
      <c r="AT299" s="486"/>
      <c r="AU299" s="486"/>
      <c r="AV299" s="486"/>
      <c r="AW299" s="486"/>
      <c r="AX299" s="486"/>
      <c r="AY299" s="486"/>
      <c r="AZ299" s="486"/>
      <c r="BA299" s="486"/>
      <c r="BB299" s="486"/>
      <c r="BC299" s="486"/>
      <c r="BD299" s="486"/>
      <c r="BE299" s="486"/>
      <c r="BF299" s="486"/>
      <c r="BG299" s="486"/>
      <c r="BH299" s="486"/>
      <c r="BI299" s="486"/>
      <c r="BJ299" s="486"/>
      <c r="BK299" s="486"/>
      <c r="BL299" s="486"/>
      <c r="BM299" s="486"/>
      <c r="BN299" s="486"/>
      <c r="BO299" s="486"/>
      <c r="BP299" s="486"/>
      <c r="BQ299" s="486"/>
      <c r="BR299" s="486"/>
      <c r="BS299" s="486"/>
      <c r="BT299" s="486"/>
      <c r="BU299" s="486"/>
      <c r="BV299" s="486"/>
      <c r="BW299" s="486"/>
      <c r="BX299" s="486"/>
      <c r="BY299" s="486"/>
      <c r="BZ299" s="486"/>
      <c r="CA299" s="486"/>
      <c r="CB299" s="486"/>
      <c r="CC299" s="486"/>
      <c r="CD299" s="486"/>
      <c r="CE299" s="486"/>
      <c r="CF299" s="486"/>
      <c r="CG299" s="486"/>
      <c r="CH299" s="486"/>
      <c r="CI299" s="486"/>
      <c r="CJ299" s="486"/>
      <c r="CK299" s="486"/>
      <c r="CL299" s="486"/>
      <c r="CM299" s="486"/>
      <c r="CN299" s="486"/>
      <c r="CO299" s="486"/>
      <c r="CP299" s="486"/>
      <c r="CQ299" s="486"/>
      <c r="CR299" s="486"/>
      <c r="CS299" s="486"/>
      <c r="CT299" s="486"/>
      <c r="CU299" s="486"/>
      <c r="CV299" s="486"/>
      <c r="CW299" s="486"/>
      <c r="CX299" s="486"/>
      <c r="CY299" s="486"/>
      <c r="CZ299" s="486"/>
      <c r="DA299" s="486"/>
      <c r="DB299" s="486"/>
      <c r="DC299" s="486"/>
      <c r="DD299" s="486"/>
      <c r="DE299" s="486"/>
      <c r="DF299" s="486"/>
      <c r="DG299" s="486"/>
      <c r="DH299" s="486"/>
      <c r="DI299" s="486"/>
      <c r="DJ299" s="486"/>
      <c r="DK299" s="486"/>
      <c r="DL299" s="486"/>
      <c r="DM299" s="486"/>
      <c r="DN299" s="486"/>
      <c r="DO299" s="486"/>
      <c r="DP299" s="486"/>
      <c r="DQ299" s="486"/>
      <c r="DR299" s="486"/>
      <c r="DS299" s="486"/>
      <c r="DT299" s="486"/>
      <c r="DU299" s="486"/>
      <c r="DV299" s="486"/>
      <c r="DW299" s="486"/>
      <c r="DX299" s="486"/>
      <c r="DY299" s="486"/>
      <c r="DZ299" s="486"/>
      <c r="EA299" s="486"/>
      <c r="EB299" s="486"/>
      <c r="EC299" s="486"/>
      <c r="ED299" s="486"/>
      <c r="EE299" s="486"/>
      <c r="EF299" s="486"/>
    </row>
    <row r="300" spans="3:136" s="300" customFormat="1" x14ac:dyDescent="0.25">
      <c r="C300" s="303"/>
      <c r="D300" s="304"/>
      <c r="E300" s="304"/>
      <c r="F300" s="304"/>
      <c r="G300" s="304"/>
      <c r="H300" s="304"/>
      <c r="I300" s="304"/>
      <c r="J300" s="486"/>
      <c r="K300" s="486"/>
      <c r="L300" s="486">
        <v>20900</v>
      </c>
      <c r="M300" s="486"/>
      <c r="N300" s="486"/>
      <c r="O300" s="486"/>
      <c r="P300" s="486"/>
      <c r="Q300" s="486"/>
      <c r="R300" s="486"/>
      <c r="S300" s="486"/>
      <c r="T300" s="486"/>
      <c r="U300" s="486"/>
      <c r="V300" s="486"/>
      <c r="W300" s="486"/>
      <c r="X300" s="486"/>
      <c r="Y300" s="486"/>
      <c r="Z300" s="486"/>
      <c r="AA300" s="486"/>
      <c r="AB300" s="486"/>
      <c r="AC300" s="486"/>
      <c r="AD300" s="486"/>
      <c r="AE300" s="486"/>
      <c r="AF300" s="486"/>
      <c r="AG300" s="486"/>
      <c r="AH300" s="486"/>
      <c r="AI300" s="486"/>
      <c r="AJ300" s="486"/>
      <c r="AK300" s="486"/>
      <c r="AL300" s="486"/>
      <c r="AM300" s="486"/>
      <c r="AN300" s="486"/>
      <c r="AO300" s="486"/>
      <c r="AP300" s="486"/>
      <c r="AQ300" s="486"/>
      <c r="AR300" s="486"/>
      <c r="AS300" s="486"/>
      <c r="AT300" s="486"/>
      <c r="AU300" s="486"/>
      <c r="AV300" s="486"/>
      <c r="AW300" s="486"/>
      <c r="AX300" s="486"/>
      <c r="AY300" s="486"/>
      <c r="AZ300" s="486"/>
      <c r="BA300" s="486"/>
      <c r="BB300" s="486"/>
      <c r="BC300" s="486"/>
      <c r="BD300" s="486"/>
      <c r="BE300" s="486"/>
      <c r="BF300" s="486"/>
      <c r="BG300" s="486"/>
      <c r="BH300" s="486"/>
      <c r="BI300" s="486"/>
      <c r="BJ300" s="486"/>
      <c r="BK300" s="486"/>
      <c r="BL300" s="486"/>
      <c r="BM300" s="486"/>
      <c r="BN300" s="486"/>
      <c r="BO300" s="486"/>
      <c r="BP300" s="486"/>
      <c r="BQ300" s="486"/>
      <c r="BR300" s="486"/>
      <c r="BS300" s="486"/>
      <c r="BT300" s="486"/>
      <c r="BU300" s="486"/>
      <c r="BV300" s="486"/>
      <c r="BW300" s="486"/>
      <c r="BX300" s="486"/>
      <c r="BY300" s="486"/>
      <c r="BZ300" s="486"/>
      <c r="CA300" s="486"/>
      <c r="CB300" s="486"/>
      <c r="CC300" s="486"/>
      <c r="CD300" s="486"/>
      <c r="CE300" s="486"/>
      <c r="CF300" s="486"/>
      <c r="CG300" s="486"/>
      <c r="CH300" s="486"/>
      <c r="CI300" s="486"/>
      <c r="CJ300" s="486"/>
      <c r="CK300" s="486"/>
      <c r="CL300" s="486"/>
      <c r="CM300" s="486"/>
      <c r="CN300" s="486"/>
      <c r="CO300" s="486"/>
      <c r="CP300" s="486"/>
      <c r="CQ300" s="486"/>
      <c r="CR300" s="486"/>
      <c r="CS300" s="486"/>
      <c r="CT300" s="486"/>
      <c r="CU300" s="486"/>
      <c r="CV300" s="486"/>
      <c r="CW300" s="486"/>
      <c r="CX300" s="486"/>
      <c r="CY300" s="486"/>
      <c r="CZ300" s="486"/>
      <c r="DA300" s="486"/>
      <c r="DB300" s="486"/>
      <c r="DC300" s="486"/>
      <c r="DD300" s="486"/>
      <c r="DE300" s="486"/>
      <c r="DF300" s="486"/>
      <c r="DG300" s="486"/>
      <c r="DH300" s="486"/>
      <c r="DI300" s="486"/>
      <c r="DJ300" s="486"/>
      <c r="DK300" s="486"/>
      <c r="DL300" s="486"/>
      <c r="DM300" s="486"/>
      <c r="DN300" s="486"/>
      <c r="DO300" s="486"/>
      <c r="DP300" s="486"/>
      <c r="DQ300" s="486"/>
      <c r="DR300" s="486"/>
      <c r="DS300" s="486"/>
      <c r="DT300" s="486"/>
      <c r="DU300" s="486"/>
      <c r="DV300" s="486"/>
      <c r="DW300" s="486"/>
      <c r="DX300" s="486"/>
      <c r="DY300" s="486"/>
      <c r="DZ300" s="486"/>
      <c r="EA300" s="486"/>
      <c r="EB300" s="486"/>
      <c r="EC300" s="486"/>
      <c r="ED300" s="486"/>
      <c r="EE300" s="486"/>
      <c r="EF300" s="486"/>
    </row>
    <row r="301" spans="3:136" s="300" customFormat="1" x14ac:dyDescent="0.25">
      <c r="C301" s="303"/>
      <c r="D301" s="304"/>
      <c r="E301" s="304"/>
      <c r="F301" s="304"/>
      <c r="G301" s="304"/>
      <c r="H301" s="304"/>
      <c r="I301" s="304"/>
      <c r="J301" s="486"/>
      <c r="K301" s="486"/>
      <c r="L301" s="486">
        <v>21000</v>
      </c>
      <c r="M301" s="486"/>
      <c r="N301" s="486"/>
      <c r="O301" s="486"/>
      <c r="P301" s="486"/>
      <c r="Q301" s="486"/>
      <c r="R301" s="486"/>
      <c r="S301" s="486"/>
      <c r="T301" s="486"/>
      <c r="U301" s="486"/>
      <c r="V301" s="486"/>
      <c r="W301" s="486"/>
      <c r="X301" s="486"/>
      <c r="Y301" s="486"/>
      <c r="Z301" s="486"/>
      <c r="AA301" s="486"/>
      <c r="AB301" s="486"/>
      <c r="AC301" s="486"/>
      <c r="AD301" s="486"/>
      <c r="AE301" s="486"/>
      <c r="AF301" s="486"/>
      <c r="AG301" s="486"/>
      <c r="AH301" s="486"/>
      <c r="AI301" s="486"/>
      <c r="AJ301" s="486"/>
      <c r="AK301" s="486"/>
      <c r="AL301" s="486"/>
      <c r="AM301" s="486"/>
      <c r="AN301" s="486"/>
      <c r="AO301" s="486"/>
      <c r="AP301" s="486"/>
      <c r="AQ301" s="486"/>
      <c r="AR301" s="486"/>
      <c r="AS301" s="486"/>
      <c r="AT301" s="486"/>
      <c r="AU301" s="486"/>
      <c r="AV301" s="486"/>
      <c r="AW301" s="486"/>
      <c r="AX301" s="486"/>
      <c r="AY301" s="486"/>
      <c r="AZ301" s="486"/>
      <c r="BA301" s="486"/>
      <c r="BB301" s="486"/>
      <c r="BC301" s="486"/>
      <c r="BD301" s="486"/>
      <c r="BE301" s="486"/>
      <c r="BF301" s="486"/>
      <c r="BG301" s="486"/>
      <c r="BH301" s="486"/>
      <c r="BI301" s="486"/>
      <c r="BJ301" s="486"/>
      <c r="BK301" s="486"/>
      <c r="BL301" s="486"/>
      <c r="BM301" s="486"/>
      <c r="BN301" s="486"/>
      <c r="BO301" s="486"/>
      <c r="BP301" s="486"/>
      <c r="BQ301" s="486"/>
      <c r="BR301" s="486"/>
      <c r="BS301" s="486"/>
      <c r="BT301" s="486"/>
      <c r="BU301" s="486"/>
      <c r="BV301" s="486"/>
      <c r="BW301" s="486"/>
      <c r="BX301" s="486"/>
      <c r="BY301" s="486"/>
      <c r="BZ301" s="486"/>
      <c r="CA301" s="486"/>
      <c r="CB301" s="486"/>
      <c r="CC301" s="486"/>
      <c r="CD301" s="486"/>
      <c r="CE301" s="486"/>
      <c r="CF301" s="486"/>
      <c r="CG301" s="486"/>
      <c r="CH301" s="486"/>
      <c r="CI301" s="486"/>
      <c r="CJ301" s="486"/>
      <c r="CK301" s="486"/>
      <c r="CL301" s="486"/>
      <c r="CM301" s="486"/>
      <c r="CN301" s="486"/>
      <c r="CO301" s="486"/>
      <c r="CP301" s="486"/>
      <c r="CQ301" s="486"/>
      <c r="CR301" s="486"/>
      <c r="CS301" s="486"/>
      <c r="CT301" s="486"/>
      <c r="CU301" s="486"/>
      <c r="CV301" s="486"/>
      <c r="CW301" s="486"/>
      <c r="CX301" s="486"/>
      <c r="CY301" s="486"/>
      <c r="CZ301" s="486"/>
      <c r="DA301" s="486"/>
      <c r="DB301" s="486"/>
      <c r="DC301" s="486"/>
      <c r="DD301" s="486"/>
      <c r="DE301" s="486"/>
      <c r="DF301" s="486"/>
      <c r="DG301" s="486"/>
      <c r="DH301" s="486"/>
      <c r="DI301" s="486"/>
      <c r="DJ301" s="486"/>
      <c r="DK301" s="486"/>
      <c r="DL301" s="486"/>
      <c r="DM301" s="486"/>
      <c r="DN301" s="486"/>
      <c r="DO301" s="486"/>
      <c r="DP301" s="486"/>
      <c r="DQ301" s="486"/>
      <c r="DR301" s="486"/>
      <c r="DS301" s="486"/>
      <c r="DT301" s="486"/>
      <c r="DU301" s="486"/>
      <c r="DV301" s="486"/>
      <c r="DW301" s="486"/>
      <c r="DX301" s="486"/>
      <c r="DY301" s="486"/>
      <c r="DZ301" s="486"/>
      <c r="EA301" s="486"/>
      <c r="EB301" s="486"/>
      <c r="EC301" s="486"/>
      <c r="ED301" s="486"/>
      <c r="EE301" s="486"/>
      <c r="EF301" s="486"/>
    </row>
    <row r="302" spans="3:136" s="300" customFormat="1" x14ac:dyDescent="0.25">
      <c r="C302" s="303"/>
      <c r="D302" s="304"/>
      <c r="E302" s="304"/>
      <c r="F302" s="304"/>
      <c r="G302" s="304"/>
      <c r="H302" s="304"/>
      <c r="I302" s="304"/>
      <c r="J302" s="486"/>
      <c r="K302" s="486"/>
      <c r="L302" s="486">
        <v>21100</v>
      </c>
      <c r="M302" s="486"/>
      <c r="N302" s="486"/>
      <c r="O302" s="486"/>
      <c r="P302" s="486"/>
      <c r="Q302" s="486"/>
      <c r="R302" s="486"/>
      <c r="S302" s="486"/>
      <c r="T302" s="486"/>
      <c r="U302" s="486"/>
      <c r="V302" s="486"/>
      <c r="W302" s="486"/>
      <c r="X302" s="486"/>
      <c r="Y302" s="486"/>
      <c r="Z302" s="486"/>
      <c r="AA302" s="486"/>
      <c r="AB302" s="486"/>
      <c r="AC302" s="486"/>
      <c r="AD302" s="486"/>
      <c r="AE302" s="486"/>
      <c r="AF302" s="486"/>
      <c r="AG302" s="486"/>
      <c r="AH302" s="486"/>
      <c r="AI302" s="486"/>
      <c r="AJ302" s="486"/>
      <c r="AK302" s="486"/>
      <c r="AL302" s="486"/>
      <c r="AM302" s="486"/>
      <c r="AN302" s="486"/>
      <c r="AO302" s="486"/>
      <c r="AP302" s="486"/>
      <c r="AQ302" s="486"/>
      <c r="AR302" s="486"/>
      <c r="AS302" s="486"/>
      <c r="AT302" s="486"/>
      <c r="AU302" s="486"/>
      <c r="AV302" s="486"/>
      <c r="AW302" s="486"/>
      <c r="AX302" s="486"/>
      <c r="AY302" s="486"/>
      <c r="AZ302" s="486"/>
      <c r="BA302" s="486"/>
      <c r="BB302" s="486"/>
      <c r="BC302" s="486"/>
      <c r="BD302" s="486"/>
      <c r="BE302" s="486"/>
      <c r="BF302" s="486"/>
      <c r="BG302" s="486"/>
      <c r="BH302" s="486"/>
      <c r="BI302" s="486"/>
      <c r="BJ302" s="486"/>
      <c r="BK302" s="486"/>
      <c r="BL302" s="486"/>
      <c r="BM302" s="486"/>
      <c r="BN302" s="486"/>
      <c r="BO302" s="486"/>
      <c r="BP302" s="486"/>
      <c r="BQ302" s="486"/>
      <c r="BR302" s="486"/>
      <c r="BS302" s="486"/>
      <c r="BT302" s="486"/>
      <c r="BU302" s="486"/>
      <c r="BV302" s="486"/>
      <c r="BW302" s="486"/>
      <c r="BX302" s="486"/>
      <c r="BY302" s="486"/>
      <c r="BZ302" s="486"/>
      <c r="CA302" s="486"/>
      <c r="CB302" s="486"/>
      <c r="CC302" s="486"/>
      <c r="CD302" s="486"/>
      <c r="CE302" s="486"/>
      <c r="CF302" s="486"/>
      <c r="CG302" s="486"/>
      <c r="CH302" s="486"/>
      <c r="CI302" s="486"/>
      <c r="CJ302" s="486"/>
      <c r="CK302" s="486"/>
      <c r="CL302" s="486"/>
      <c r="CM302" s="486"/>
      <c r="CN302" s="486"/>
      <c r="CO302" s="486"/>
      <c r="CP302" s="486"/>
      <c r="CQ302" s="486"/>
      <c r="CR302" s="486"/>
      <c r="CS302" s="486"/>
      <c r="CT302" s="486"/>
      <c r="CU302" s="486"/>
      <c r="CV302" s="486"/>
      <c r="CW302" s="486"/>
      <c r="CX302" s="486"/>
      <c r="CY302" s="486"/>
      <c r="CZ302" s="486"/>
      <c r="DA302" s="486"/>
      <c r="DB302" s="486"/>
      <c r="DC302" s="486"/>
      <c r="DD302" s="486"/>
      <c r="DE302" s="486"/>
      <c r="DF302" s="486"/>
      <c r="DG302" s="486"/>
      <c r="DH302" s="486"/>
      <c r="DI302" s="486"/>
      <c r="DJ302" s="486"/>
      <c r="DK302" s="486"/>
      <c r="DL302" s="486"/>
      <c r="DM302" s="486"/>
      <c r="DN302" s="486"/>
      <c r="DO302" s="486"/>
      <c r="DP302" s="486"/>
      <c r="DQ302" s="486"/>
      <c r="DR302" s="486"/>
      <c r="DS302" s="486"/>
      <c r="DT302" s="486"/>
      <c r="DU302" s="486"/>
      <c r="DV302" s="486"/>
      <c r="DW302" s="486"/>
      <c r="DX302" s="486"/>
      <c r="DY302" s="486"/>
      <c r="DZ302" s="486"/>
      <c r="EA302" s="486"/>
      <c r="EB302" s="486"/>
      <c r="EC302" s="486"/>
      <c r="ED302" s="486"/>
      <c r="EE302" s="486"/>
      <c r="EF302" s="486"/>
    </row>
    <row r="303" spans="3:136" s="300" customFormat="1" x14ac:dyDescent="0.25">
      <c r="C303" s="303"/>
      <c r="D303" s="304"/>
      <c r="E303" s="304"/>
      <c r="F303" s="304"/>
      <c r="G303" s="304"/>
      <c r="H303" s="304"/>
      <c r="I303" s="304"/>
      <c r="J303" s="486"/>
      <c r="K303" s="486"/>
      <c r="L303" s="486">
        <v>21200</v>
      </c>
      <c r="M303" s="486"/>
      <c r="N303" s="486"/>
      <c r="O303" s="486"/>
      <c r="P303" s="486"/>
      <c r="Q303" s="486"/>
      <c r="R303" s="486"/>
      <c r="S303" s="486"/>
      <c r="T303" s="486"/>
      <c r="U303" s="486"/>
      <c r="V303" s="486"/>
      <c r="W303" s="486"/>
      <c r="X303" s="486"/>
      <c r="Y303" s="486"/>
      <c r="Z303" s="486"/>
      <c r="AA303" s="486"/>
      <c r="AB303" s="486"/>
      <c r="AC303" s="486"/>
      <c r="AD303" s="486"/>
      <c r="AE303" s="486"/>
      <c r="AF303" s="486"/>
      <c r="AG303" s="486"/>
      <c r="AH303" s="486"/>
      <c r="AI303" s="486"/>
      <c r="AJ303" s="486"/>
      <c r="AK303" s="486"/>
      <c r="AL303" s="486"/>
      <c r="AM303" s="486"/>
      <c r="AN303" s="486"/>
      <c r="AO303" s="486"/>
      <c r="AP303" s="486"/>
      <c r="AQ303" s="486"/>
      <c r="AR303" s="486"/>
      <c r="AS303" s="486"/>
      <c r="AT303" s="486"/>
      <c r="AU303" s="486"/>
      <c r="AV303" s="486"/>
      <c r="AW303" s="486"/>
      <c r="AX303" s="486"/>
      <c r="AY303" s="486"/>
      <c r="AZ303" s="486"/>
      <c r="BA303" s="486"/>
      <c r="BB303" s="486"/>
      <c r="BC303" s="486"/>
      <c r="BD303" s="486"/>
      <c r="BE303" s="486"/>
      <c r="BF303" s="486"/>
      <c r="BG303" s="486"/>
      <c r="BH303" s="486"/>
      <c r="BI303" s="486"/>
      <c r="BJ303" s="486"/>
      <c r="BK303" s="486"/>
      <c r="BL303" s="486"/>
      <c r="BM303" s="486"/>
      <c r="BN303" s="486"/>
      <c r="BO303" s="486"/>
      <c r="BP303" s="486"/>
      <c r="BQ303" s="486"/>
      <c r="BR303" s="486"/>
      <c r="BS303" s="486"/>
      <c r="BT303" s="486"/>
      <c r="BU303" s="486"/>
      <c r="BV303" s="486"/>
      <c r="BW303" s="486"/>
      <c r="BX303" s="486"/>
      <c r="BY303" s="486"/>
      <c r="BZ303" s="486"/>
      <c r="CA303" s="486"/>
      <c r="CB303" s="486"/>
      <c r="CC303" s="486"/>
      <c r="CD303" s="486"/>
      <c r="CE303" s="486"/>
      <c r="CF303" s="486"/>
      <c r="CG303" s="486"/>
      <c r="CH303" s="486"/>
      <c r="CI303" s="486"/>
      <c r="CJ303" s="486"/>
      <c r="CK303" s="486"/>
      <c r="CL303" s="486"/>
      <c r="CM303" s="486"/>
      <c r="CN303" s="486"/>
      <c r="CO303" s="486"/>
      <c r="CP303" s="486"/>
      <c r="CQ303" s="486"/>
      <c r="CR303" s="486"/>
      <c r="CS303" s="486"/>
      <c r="CT303" s="486"/>
      <c r="CU303" s="486"/>
      <c r="CV303" s="486"/>
      <c r="CW303" s="486"/>
      <c r="CX303" s="486"/>
      <c r="CY303" s="486"/>
      <c r="CZ303" s="486"/>
      <c r="DA303" s="486"/>
      <c r="DB303" s="486"/>
      <c r="DC303" s="486"/>
      <c r="DD303" s="486"/>
      <c r="DE303" s="486"/>
      <c r="DF303" s="486"/>
      <c r="DG303" s="486"/>
      <c r="DH303" s="486"/>
      <c r="DI303" s="486"/>
      <c r="DJ303" s="486"/>
      <c r="DK303" s="486"/>
      <c r="DL303" s="486"/>
      <c r="DM303" s="486"/>
      <c r="DN303" s="486"/>
      <c r="DO303" s="486"/>
      <c r="DP303" s="486"/>
      <c r="DQ303" s="486"/>
      <c r="DR303" s="486"/>
      <c r="DS303" s="486"/>
      <c r="DT303" s="486"/>
      <c r="DU303" s="486"/>
      <c r="DV303" s="486"/>
      <c r="DW303" s="486"/>
      <c r="DX303" s="486"/>
      <c r="DY303" s="486"/>
      <c r="DZ303" s="486"/>
      <c r="EA303" s="486"/>
      <c r="EB303" s="486"/>
      <c r="EC303" s="486"/>
      <c r="ED303" s="486"/>
      <c r="EE303" s="486"/>
      <c r="EF303" s="486"/>
    </row>
    <row r="304" spans="3:136" s="300" customFormat="1" x14ac:dyDescent="0.25">
      <c r="C304" s="303"/>
      <c r="D304" s="304"/>
      <c r="E304" s="304"/>
      <c r="F304" s="304"/>
      <c r="G304" s="304"/>
      <c r="H304" s="304"/>
      <c r="I304" s="304"/>
      <c r="J304" s="486"/>
      <c r="K304" s="486"/>
      <c r="L304" s="486">
        <v>21300</v>
      </c>
      <c r="M304" s="486"/>
      <c r="N304" s="486"/>
      <c r="O304" s="486"/>
      <c r="P304" s="486"/>
      <c r="Q304" s="486"/>
      <c r="R304" s="486"/>
      <c r="S304" s="486"/>
      <c r="T304" s="486"/>
      <c r="U304" s="486"/>
      <c r="V304" s="486"/>
      <c r="W304" s="486"/>
      <c r="X304" s="486"/>
      <c r="Y304" s="486"/>
      <c r="Z304" s="486"/>
      <c r="AA304" s="486"/>
      <c r="AB304" s="486"/>
      <c r="AC304" s="486"/>
      <c r="AD304" s="486"/>
      <c r="AE304" s="486"/>
      <c r="AF304" s="486"/>
      <c r="AG304" s="486"/>
      <c r="AH304" s="486"/>
      <c r="AI304" s="486"/>
      <c r="AJ304" s="486"/>
      <c r="AK304" s="486"/>
      <c r="AL304" s="486"/>
      <c r="AM304" s="486"/>
      <c r="AN304" s="486"/>
      <c r="AO304" s="486"/>
      <c r="AP304" s="486"/>
      <c r="AQ304" s="486"/>
      <c r="AR304" s="486"/>
      <c r="AS304" s="486"/>
      <c r="AT304" s="486"/>
      <c r="AU304" s="486"/>
      <c r="AV304" s="486"/>
      <c r="AW304" s="486"/>
      <c r="AX304" s="486"/>
      <c r="AY304" s="486"/>
      <c r="AZ304" s="486"/>
      <c r="BA304" s="486"/>
      <c r="BB304" s="486"/>
      <c r="BC304" s="486"/>
      <c r="BD304" s="486"/>
      <c r="BE304" s="486"/>
      <c r="BF304" s="486"/>
      <c r="BG304" s="486"/>
      <c r="BH304" s="486"/>
      <c r="BI304" s="486"/>
      <c r="BJ304" s="486"/>
      <c r="BK304" s="486"/>
      <c r="BL304" s="486"/>
      <c r="BM304" s="486"/>
      <c r="BN304" s="486"/>
      <c r="BO304" s="486"/>
      <c r="BP304" s="486"/>
      <c r="BQ304" s="486"/>
      <c r="BR304" s="486"/>
      <c r="BS304" s="486"/>
      <c r="BT304" s="486"/>
      <c r="BU304" s="486"/>
      <c r="BV304" s="486"/>
      <c r="BW304" s="486"/>
      <c r="BX304" s="486"/>
      <c r="BY304" s="486"/>
      <c r="BZ304" s="486"/>
      <c r="CA304" s="486"/>
      <c r="CB304" s="486"/>
      <c r="CC304" s="486"/>
      <c r="CD304" s="486"/>
      <c r="CE304" s="486"/>
      <c r="CF304" s="486"/>
      <c r="CG304" s="486"/>
      <c r="CH304" s="486"/>
      <c r="CI304" s="486"/>
      <c r="CJ304" s="486"/>
      <c r="CK304" s="486"/>
      <c r="CL304" s="486"/>
      <c r="CM304" s="486"/>
      <c r="CN304" s="486"/>
      <c r="CO304" s="486"/>
      <c r="CP304" s="486"/>
      <c r="CQ304" s="486"/>
      <c r="CR304" s="486"/>
      <c r="CS304" s="486"/>
      <c r="CT304" s="486"/>
      <c r="CU304" s="486"/>
      <c r="CV304" s="486"/>
      <c r="CW304" s="486"/>
      <c r="CX304" s="486"/>
      <c r="CY304" s="486"/>
      <c r="CZ304" s="486"/>
      <c r="DA304" s="486"/>
      <c r="DB304" s="486"/>
      <c r="DC304" s="486"/>
      <c r="DD304" s="486"/>
      <c r="DE304" s="486"/>
      <c r="DF304" s="486"/>
      <c r="DG304" s="486"/>
      <c r="DH304" s="486"/>
      <c r="DI304" s="486"/>
      <c r="DJ304" s="486"/>
      <c r="DK304" s="486"/>
      <c r="DL304" s="486"/>
      <c r="DM304" s="486"/>
      <c r="DN304" s="486"/>
      <c r="DO304" s="486"/>
      <c r="DP304" s="486"/>
      <c r="DQ304" s="486"/>
      <c r="DR304" s="486"/>
      <c r="DS304" s="486"/>
      <c r="DT304" s="486"/>
      <c r="DU304" s="486"/>
      <c r="DV304" s="486"/>
      <c r="DW304" s="486"/>
      <c r="DX304" s="486"/>
      <c r="DY304" s="486"/>
      <c r="DZ304" s="486"/>
      <c r="EA304" s="486"/>
      <c r="EB304" s="486"/>
      <c r="EC304" s="486"/>
      <c r="ED304" s="486"/>
      <c r="EE304" s="486"/>
      <c r="EF304" s="486"/>
    </row>
    <row r="305" spans="3:136" s="300" customFormat="1" x14ac:dyDescent="0.25">
      <c r="C305" s="303"/>
      <c r="D305" s="304"/>
      <c r="E305" s="304"/>
      <c r="F305" s="304"/>
      <c r="G305" s="304"/>
      <c r="H305" s="304"/>
      <c r="I305" s="304"/>
      <c r="J305" s="486"/>
      <c r="K305" s="486"/>
      <c r="L305" s="486">
        <v>21400</v>
      </c>
      <c r="M305" s="486"/>
      <c r="N305" s="486"/>
      <c r="O305" s="486"/>
      <c r="P305" s="486"/>
      <c r="Q305" s="486"/>
      <c r="R305" s="486"/>
      <c r="S305" s="486"/>
      <c r="T305" s="486"/>
      <c r="U305" s="486"/>
      <c r="V305" s="486"/>
      <c r="W305" s="486"/>
      <c r="X305" s="486"/>
      <c r="Y305" s="486"/>
      <c r="Z305" s="486"/>
      <c r="AA305" s="486"/>
      <c r="AB305" s="486"/>
      <c r="AC305" s="486"/>
      <c r="AD305" s="486"/>
      <c r="AE305" s="486"/>
      <c r="AF305" s="486"/>
      <c r="AG305" s="486"/>
      <c r="AH305" s="486"/>
      <c r="AI305" s="486"/>
      <c r="AJ305" s="486"/>
      <c r="AK305" s="486"/>
      <c r="AL305" s="486"/>
      <c r="AM305" s="486"/>
      <c r="AN305" s="486"/>
      <c r="AO305" s="486"/>
      <c r="AP305" s="486"/>
      <c r="AQ305" s="486"/>
      <c r="AR305" s="486"/>
      <c r="AS305" s="486"/>
      <c r="AT305" s="486"/>
      <c r="AU305" s="486"/>
      <c r="AV305" s="486"/>
      <c r="AW305" s="486"/>
      <c r="AX305" s="486"/>
      <c r="AY305" s="486"/>
      <c r="AZ305" s="486"/>
      <c r="BA305" s="486"/>
      <c r="BB305" s="486"/>
      <c r="BC305" s="486"/>
      <c r="BD305" s="486"/>
      <c r="BE305" s="486"/>
      <c r="BF305" s="486"/>
      <c r="BG305" s="486"/>
      <c r="BH305" s="486"/>
      <c r="BI305" s="486"/>
      <c r="BJ305" s="486"/>
      <c r="BK305" s="486"/>
      <c r="BL305" s="486"/>
      <c r="BM305" s="486"/>
      <c r="BN305" s="486"/>
      <c r="BO305" s="486"/>
      <c r="BP305" s="486"/>
      <c r="BQ305" s="486"/>
      <c r="BR305" s="486"/>
      <c r="BS305" s="486"/>
      <c r="BT305" s="486"/>
      <c r="BU305" s="486"/>
      <c r="BV305" s="486"/>
      <c r="BW305" s="486"/>
      <c r="BX305" s="486"/>
      <c r="BY305" s="486"/>
      <c r="BZ305" s="486"/>
      <c r="CA305" s="486"/>
      <c r="CB305" s="486"/>
      <c r="CC305" s="486"/>
      <c r="CD305" s="486"/>
      <c r="CE305" s="486"/>
      <c r="CF305" s="486"/>
      <c r="CG305" s="486"/>
      <c r="CH305" s="486"/>
      <c r="CI305" s="486"/>
      <c r="CJ305" s="486"/>
      <c r="CK305" s="486"/>
      <c r="CL305" s="486"/>
      <c r="CM305" s="486"/>
      <c r="CN305" s="486"/>
      <c r="CO305" s="486"/>
      <c r="CP305" s="486"/>
      <c r="CQ305" s="486"/>
      <c r="CR305" s="486"/>
      <c r="CS305" s="486"/>
      <c r="CT305" s="486"/>
      <c r="CU305" s="486"/>
      <c r="CV305" s="486"/>
      <c r="CW305" s="486"/>
      <c r="CX305" s="486"/>
      <c r="CY305" s="486"/>
      <c r="CZ305" s="486"/>
      <c r="DA305" s="486"/>
      <c r="DB305" s="486"/>
      <c r="DC305" s="486"/>
      <c r="DD305" s="486"/>
      <c r="DE305" s="486"/>
      <c r="DF305" s="486"/>
      <c r="DG305" s="486"/>
      <c r="DH305" s="486"/>
      <c r="DI305" s="486"/>
      <c r="DJ305" s="486"/>
      <c r="DK305" s="486"/>
      <c r="DL305" s="486"/>
      <c r="DM305" s="486"/>
      <c r="DN305" s="486"/>
      <c r="DO305" s="486"/>
      <c r="DP305" s="486"/>
      <c r="DQ305" s="486"/>
      <c r="DR305" s="486"/>
      <c r="DS305" s="486"/>
      <c r="DT305" s="486"/>
      <c r="DU305" s="486"/>
      <c r="DV305" s="486"/>
      <c r="DW305" s="486"/>
      <c r="DX305" s="486"/>
      <c r="DY305" s="486"/>
      <c r="DZ305" s="486"/>
      <c r="EA305" s="486"/>
      <c r="EB305" s="486"/>
      <c r="EC305" s="486"/>
      <c r="ED305" s="486"/>
      <c r="EE305" s="486"/>
      <c r="EF305" s="486"/>
    </row>
    <row r="306" spans="3:136" s="300" customFormat="1" x14ac:dyDescent="0.25">
      <c r="C306" s="303"/>
      <c r="D306" s="304"/>
      <c r="E306" s="304"/>
      <c r="F306" s="304"/>
      <c r="G306" s="304"/>
      <c r="H306" s="304"/>
      <c r="I306" s="304"/>
      <c r="J306" s="486"/>
      <c r="K306" s="486"/>
      <c r="L306" s="486">
        <v>21500</v>
      </c>
      <c r="M306" s="486"/>
      <c r="N306" s="486"/>
      <c r="O306" s="486"/>
      <c r="P306" s="486"/>
      <c r="Q306" s="486"/>
      <c r="R306" s="486"/>
      <c r="S306" s="486"/>
      <c r="T306" s="486"/>
      <c r="U306" s="486"/>
      <c r="V306" s="486"/>
      <c r="W306" s="486"/>
      <c r="X306" s="486"/>
      <c r="Y306" s="486"/>
      <c r="Z306" s="486"/>
      <c r="AA306" s="486"/>
      <c r="AB306" s="486"/>
      <c r="AC306" s="486"/>
      <c r="AD306" s="486"/>
      <c r="AE306" s="486"/>
      <c r="AF306" s="486"/>
      <c r="AG306" s="486"/>
      <c r="AH306" s="486"/>
      <c r="AI306" s="486"/>
      <c r="AJ306" s="486"/>
      <c r="AK306" s="486"/>
      <c r="AL306" s="486"/>
      <c r="AM306" s="486"/>
      <c r="AN306" s="486"/>
      <c r="AO306" s="486"/>
      <c r="AP306" s="486"/>
      <c r="AQ306" s="486"/>
      <c r="AR306" s="486"/>
      <c r="AS306" s="486"/>
      <c r="AT306" s="486"/>
      <c r="AU306" s="486"/>
      <c r="AV306" s="486"/>
      <c r="AW306" s="486"/>
      <c r="AX306" s="486"/>
      <c r="AY306" s="486"/>
      <c r="AZ306" s="486"/>
      <c r="BA306" s="486"/>
      <c r="BB306" s="486"/>
      <c r="BC306" s="486"/>
      <c r="BD306" s="486"/>
      <c r="BE306" s="486"/>
      <c r="BF306" s="486"/>
      <c r="BG306" s="486"/>
      <c r="BH306" s="486"/>
      <c r="BI306" s="486"/>
      <c r="BJ306" s="486"/>
      <c r="BK306" s="486"/>
      <c r="BL306" s="486"/>
      <c r="BM306" s="486"/>
      <c r="BN306" s="486"/>
      <c r="BO306" s="486"/>
      <c r="BP306" s="486"/>
      <c r="BQ306" s="486"/>
      <c r="BR306" s="486"/>
      <c r="BS306" s="486"/>
      <c r="BT306" s="486"/>
      <c r="BU306" s="486"/>
      <c r="BV306" s="486"/>
      <c r="BW306" s="486"/>
      <c r="BX306" s="486"/>
      <c r="BY306" s="486"/>
      <c r="BZ306" s="486"/>
      <c r="CA306" s="486"/>
      <c r="CB306" s="486"/>
      <c r="CC306" s="486"/>
      <c r="CD306" s="486"/>
      <c r="CE306" s="486"/>
      <c r="CF306" s="486"/>
      <c r="CG306" s="486"/>
      <c r="CH306" s="486"/>
      <c r="CI306" s="486"/>
      <c r="CJ306" s="486"/>
      <c r="CK306" s="486"/>
      <c r="CL306" s="486"/>
      <c r="CM306" s="486"/>
      <c r="CN306" s="486"/>
      <c r="CO306" s="486"/>
      <c r="CP306" s="486"/>
      <c r="CQ306" s="486"/>
      <c r="CR306" s="486"/>
      <c r="CS306" s="486"/>
      <c r="CT306" s="486"/>
      <c r="CU306" s="486"/>
      <c r="CV306" s="486"/>
      <c r="CW306" s="486"/>
      <c r="CX306" s="486"/>
      <c r="CY306" s="486"/>
      <c r="CZ306" s="486"/>
      <c r="DA306" s="486"/>
      <c r="DB306" s="486"/>
      <c r="DC306" s="486"/>
      <c r="DD306" s="486"/>
      <c r="DE306" s="486"/>
      <c r="DF306" s="486"/>
      <c r="DG306" s="486"/>
      <c r="DH306" s="486"/>
      <c r="DI306" s="486"/>
      <c r="DJ306" s="486"/>
      <c r="DK306" s="486"/>
      <c r="DL306" s="486"/>
      <c r="DM306" s="486"/>
      <c r="DN306" s="486"/>
      <c r="DO306" s="486"/>
      <c r="DP306" s="486"/>
      <c r="DQ306" s="486"/>
      <c r="DR306" s="486"/>
      <c r="DS306" s="486"/>
      <c r="DT306" s="486"/>
      <c r="DU306" s="486"/>
      <c r="DV306" s="486"/>
      <c r="DW306" s="486"/>
      <c r="DX306" s="486"/>
      <c r="DY306" s="486"/>
      <c r="DZ306" s="486"/>
      <c r="EA306" s="486"/>
      <c r="EB306" s="486"/>
      <c r="EC306" s="486"/>
      <c r="ED306" s="486"/>
      <c r="EE306" s="486"/>
      <c r="EF306" s="486"/>
    </row>
    <row r="307" spans="3:136" s="300" customFormat="1" x14ac:dyDescent="0.25">
      <c r="C307" s="303"/>
      <c r="D307" s="304"/>
      <c r="E307" s="304"/>
      <c r="F307" s="304"/>
      <c r="G307" s="304"/>
      <c r="H307" s="304"/>
      <c r="I307" s="304"/>
      <c r="J307" s="486"/>
      <c r="K307" s="486"/>
      <c r="L307" s="486">
        <v>21600</v>
      </c>
      <c r="M307" s="486"/>
      <c r="N307" s="486"/>
      <c r="O307" s="486"/>
      <c r="P307" s="486"/>
      <c r="Q307" s="486"/>
      <c r="R307" s="486"/>
      <c r="S307" s="486"/>
      <c r="T307" s="486"/>
      <c r="U307" s="486"/>
      <c r="V307" s="486"/>
      <c r="W307" s="486"/>
      <c r="X307" s="486"/>
      <c r="Y307" s="486"/>
      <c r="Z307" s="486"/>
      <c r="AA307" s="486"/>
      <c r="AB307" s="486"/>
      <c r="AC307" s="486"/>
      <c r="AD307" s="486"/>
      <c r="AE307" s="486"/>
      <c r="AF307" s="486"/>
      <c r="AG307" s="486"/>
      <c r="AH307" s="486"/>
      <c r="AI307" s="486"/>
      <c r="AJ307" s="486"/>
      <c r="AK307" s="486"/>
      <c r="AL307" s="486"/>
      <c r="AM307" s="486"/>
      <c r="AN307" s="486"/>
      <c r="AO307" s="486"/>
      <c r="AP307" s="486"/>
      <c r="AQ307" s="486"/>
      <c r="AR307" s="486"/>
      <c r="AS307" s="486"/>
      <c r="AT307" s="486"/>
      <c r="AU307" s="486"/>
      <c r="AV307" s="486"/>
      <c r="AW307" s="486"/>
      <c r="AX307" s="486"/>
      <c r="AY307" s="486"/>
      <c r="AZ307" s="486"/>
      <c r="BA307" s="486"/>
      <c r="BB307" s="486"/>
      <c r="BC307" s="486"/>
      <c r="BD307" s="486"/>
      <c r="BE307" s="486"/>
      <c r="BF307" s="486"/>
      <c r="BG307" s="486"/>
      <c r="BH307" s="486"/>
      <c r="BI307" s="486"/>
      <c r="BJ307" s="486"/>
      <c r="BK307" s="486"/>
      <c r="BL307" s="486"/>
      <c r="BM307" s="486"/>
      <c r="BN307" s="486"/>
      <c r="BO307" s="486"/>
      <c r="BP307" s="486"/>
      <c r="BQ307" s="486"/>
      <c r="BR307" s="486"/>
      <c r="BS307" s="486"/>
      <c r="BT307" s="486"/>
      <c r="BU307" s="486"/>
      <c r="BV307" s="486"/>
      <c r="BW307" s="486"/>
      <c r="BX307" s="486"/>
      <c r="BY307" s="486"/>
      <c r="BZ307" s="486"/>
      <c r="CA307" s="486"/>
      <c r="CB307" s="486"/>
      <c r="CC307" s="486"/>
      <c r="CD307" s="486"/>
      <c r="CE307" s="486"/>
      <c r="CF307" s="486"/>
      <c r="CG307" s="486"/>
      <c r="CH307" s="486"/>
      <c r="CI307" s="486"/>
      <c r="CJ307" s="486"/>
      <c r="CK307" s="486"/>
      <c r="CL307" s="486"/>
      <c r="CM307" s="486"/>
      <c r="CN307" s="486"/>
      <c r="CO307" s="486"/>
      <c r="CP307" s="486"/>
      <c r="CQ307" s="486"/>
      <c r="CR307" s="486"/>
      <c r="CS307" s="486"/>
      <c r="CT307" s="486"/>
      <c r="CU307" s="486"/>
      <c r="CV307" s="486"/>
      <c r="CW307" s="486"/>
      <c r="CX307" s="486"/>
      <c r="CY307" s="486"/>
      <c r="CZ307" s="486"/>
      <c r="DA307" s="486"/>
      <c r="DB307" s="486"/>
      <c r="DC307" s="486"/>
      <c r="DD307" s="486"/>
      <c r="DE307" s="486"/>
      <c r="DF307" s="486"/>
      <c r="DG307" s="486"/>
      <c r="DH307" s="486"/>
      <c r="DI307" s="486"/>
      <c r="DJ307" s="486"/>
      <c r="DK307" s="486"/>
      <c r="DL307" s="486"/>
      <c r="DM307" s="486"/>
      <c r="DN307" s="486"/>
      <c r="DO307" s="486"/>
      <c r="DP307" s="486"/>
      <c r="DQ307" s="486"/>
      <c r="DR307" s="486"/>
      <c r="DS307" s="486"/>
      <c r="DT307" s="486"/>
      <c r="DU307" s="486"/>
      <c r="DV307" s="486"/>
      <c r="DW307" s="486"/>
      <c r="DX307" s="486"/>
      <c r="DY307" s="486"/>
      <c r="DZ307" s="486"/>
      <c r="EA307" s="486"/>
      <c r="EB307" s="486"/>
      <c r="EC307" s="486"/>
      <c r="ED307" s="486"/>
      <c r="EE307" s="486"/>
      <c r="EF307" s="486"/>
    </row>
    <row r="308" spans="3:136" s="300" customFormat="1" x14ac:dyDescent="0.25">
      <c r="C308" s="303"/>
      <c r="D308" s="304"/>
      <c r="E308" s="304"/>
      <c r="F308" s="304"/>
      <c r="G308" s="304"/>
      <c r="H308" s="304"/>
      <c r="I308" s="304"/>
      <c r="J308" s="486"/>
      <c r="K308" s="486"/>
      <c r="L308" s="486">
        <v>21700</v>
      </c>
      <c r="M308" s="486"/>
      <c r="N308" s="486"/>
      <c r="O308" s="486"/>
      <c r="P308" s="486"/>
      <c r="Q308" s="486"/>
      <c r="R308" s="486"/>
      <c r="S308" s="486"/>
      <c r="T308" s="486"/>
      <c r="U308" s="486"/>
      <c r="V308" s="486"/>
      <c r="W308" s="486"/>
      <c r="X308" s="486"/>
      <c r="Y308" s="486"/>
      <c r="Z308" s="486"/>
      <c r="AA308" s="486"/>
      <c r="AB308" s="486"/>
      <c r="AC308" s="486"/>
      <c r="AD308" s="486"/>
      <c r="AE308" s="486"/>
      <c r="AF308" s="486"/>
      <c r="AG308" s="486"/>
      <c r="AH308" s="486"/>
      <c r="AI308" s="486"/>
      <c r="AJ308" s="486"/>
      <c r="AK308" s="486"/>
      <c r="AL308" s="486"/>
      <c r="AM308" s="486"/>
      <c r="AN308" s="486"/>
      <c r="AO308" s="486"/>
      <c r="AP308" s="486"/>
      <c r="AQ308" s="486"/>
      <c r="AR308" s="486"/>
      <c r="AS308" s="486"/>
      <c r="AT308" s="486"/>
      <c r="AU308" s="486"/>
      <c r="AV308" s="486"/>
      <c r="AW308" s="486"/>
      <c r="AX308" s="486"/>
      <c r="AY308" s="486"/>
      <c r="AZ308" s="486"/>
      <c r="BA308" s="486"/>
      <c r="BB308" s="486"/>
      <c r="BC308" s="486"/>
      <c r="BD308" s="486"/>
      <c r="BE308" s="486"/>
      <c r="BF308" s="486"/>
      <c r="BG308" s="486"/>
      <c r="BH308" s="486"/>
      <c r="BI308" s="486"/>
      <c r="BJ308" s="486"/>
      <c r="BK308" s="486"/>
      <c r="BL308" s="486"/>
      <c r="BM308" s="486"/>
      <c r="BN308" s="486"/>
      <c r="BO308" s="486"/>
      <c r="BP308" s="486"/>
      <c r="BQ308" s="486"/>
      <c r="BR308" s="486"/>
      <c r="BS308" s="486"/>
      <c r="BT308" s="486"/>
      <c r="BU308" s="486"/>
      <c r="BV308" s="486"/>
      <c r="BW308" s="486"/>
      <c r="BX308" s="486"/>
      <c r="BY308" s="486"/>
      <c r="BZ308" s="486"/>
      <c r="CA308" s="486"/>
      <c r="CB308" s="486"/>
      <c r="CC308" s="486"/>
      <c r="CD308" s="486"/>
      <c r="CE308" s="486"/>
      <c r="CF308" s="486"/>
      <c r="CG308" s="486"/>
      <c r="CH308" s="486"/>
      <c r="CI308" s="486"/>
      <c r="CJ308" s="486"/>
      <c r="CK308" s="486"/>
      <c r="CL308" s="486"/>
      <c r="CM308" s="486"/>
      <c r="CN308" s="486"/>
      <c r="CO308" s="486"/>
      <c r="CP308" s="486"/>
      <c r="CQ308" s="486"/>
      <c r="CR308" s="486"/>
      <c r="CS308" s="486"/>
      <c r="CT308" s="486"/>
      <c r="CU308" s="486"/>
      <c r="CV308" s="486"/>
      <c r="CW308" s="486"/>
      <c r="CX308" s="486"/>
      <c r="CY308" s="486"/>
      <c r="CZ308" s="486"/>
      <c r="DA308" s="486"/>
      <c r="DB308" s="486"/>
      <c r="DC308" s="486"/>
      <c r="DD308" s="486"/>
      <c r="DE308" s="486"/>
      <c r="DF308" s="486"/>
      <c r="DG308" s="486"/>
      <c r="DH308" s="486"/>
      <c r="DI308" s="486"/>
      <c r="DJ308" s="486"/>
      <c r="DK308" s="486"/>
      <c r="DL308" s="486"/>
      <c r="DM308" s="486"/>
      <c r="DN308" s="486"/>
      <c r="DO308" s="486"/>
      <c r="DP308" s="486"/>
      <c r="DQ308" s="486"/>
      <c r="DR308" s="486"/>
      <c r="DS308" s="486"/>
      <c r="DT308" s="486"/>
      <c r="DU308" s="486"/>
      <c r="DV308" s="486"/>
      <c r="DW308" s="486"/>
      <c r="DX308" s="486"/>
      <c r="DY308" s="486"/>
      <c r="DZ308" s="486"/>
      <c r="EA308" s="486"/>
      <c r="EB308" s="486"/>
      <c r="EC308" s="486"/>
      <c r="ED308" s="486"/>
      <c r="EE308" s="486"/>
      <c r="EF308" s="486"/>
    </row>
    <row r="309" spans="3:136" s="300" customFormat="1" x14ac:dyDescent="0.25">
      <c r="C309" s="303"/>
      <c r="D309" s="304"/>
      <c r="E309" s="304"/>
      <c r="F309" s="304"/>
      <c r="G309" s="304"/>
      <c r="H309" s="304"/>
      <c r="I309" s="304"/>
      <c r="J309" s="486"/>
      <c r="K309" s="486"/>
      <c r="L309" s="486">
        <v>21800</v>
      </c>
      <c r="M309" s="486"/>
      <c r="N309" s="486"/>
      <c r="O309" s="486"/>
      <c r="P309" s="486"/>
      <c r="Q309" s="486"/>
      <c r="R309" s="486"/>
      <c r="S309" s="486"/>
      <c r="T309" s="486"/>
      <c r="U309" s="486"/>
      <c r="V309" s="486"/>
      <c r="W309" s="486"/>
      <c r="X309" s="486"/>
      <c r="Y309" s="486"/>
      <c r="Z309" s="486"/>
      <c r="AA309" s="486"/>
      <c r="AB309" s="486"/>
      <c r="AC309" s="486"/>
      <c r="AD309" s="486"/>
      <c r="AE309" s="486"/>
      <c r="AF309" s="486"/>
      <c r="AG309" s="486"/>
      <c r="AH309" s="486"/>
      <c r="AI309" s="486"/>
      <c r="AJ309" s="486"/>
      <c r="AK309" s="486"/>
      <c r="AL309" s="486"/>
      <c r="AM309" s="486"/>
      <c r="AN309" s="486"/>
      <c r="AO309" s="486"/>
      <c r="AP309" s="486"/>
      <c r="AQ309" s="486"/>
      <c r="AR309" s="486"/>
      <c r="AS309" s="486"/>
      <c r="AT309" s="486"/>
      <c r="AU309" s="486"/>
      <c r="AV309" s="486"/>
      <c r="AW309" s="486"/>
      <c r="AX309" s="486"/>
      <c r="AY309" s="486"/>
      <c r="AZ309" s="486"/>
      <c r="BA309" s="486"/>
      <c r="BB309" s="486"/>
      <c r="BC309" s="486"/>
      <c r="BD309" s="486"/>
      <c r="BE309" s="486"/>
      <c r="BF309" s="486"/>
      <c r="BG309" s="486"/>
      <c r="BH309" s="486"/>
      <c r="BI309" s="486"/>
      <c r="BJ309" s="486"/>
      <c r="BK309" s="486"/>
      <c r="BL309" s="486"/>
      <c r="BM309" s="486"/>
      <c r="BN309" s="486"/>
      <c r="BO309" s="486"/>
      <c r="BP309" s="486"/>
      <c r="BQ309" s="486"/>
      <c r="BR309" s="486"/>
      <c r="BS309" s="486"/>
      <c r="BT309" s="486"/>
      <c r="BU309" s="486"/>
      <c r="BV309" s="486"/>
      <c r="BW309" s="486"/>
      <c r="BX309" s="486"/>
      <c r="BY309" s="486"/>
      <c r="BZ309" s="486"/>
      <c r="CA309" s="486"/>
      <c r="CB309" s="486"/>
      <c r="CC309" s="486"/>
      <c r="CD309" s="486"/>
      <c r="CE309" s="486"/>
      <c r="CF309" s="486"/>
      <c r="CG309" s="486"/>
      <c r="CH309" s="486"/>
      <c r="CI309" s="486"/>
      <c r="CJ309" s="486"/>
      <c r="CK309" s="486"/>
      <c r="CL309" s="486"/>
      <c r="CM309" s="486"/>
      <c r="CN309" s="486"/>
      <c r="CO309" s="486"/>
      <c r="CP309" s="486"/>
      <c r="CQ309" s="486"/>
      <c r="CR309" s="486"/>
      <c r="CS309" s="486"/>
      <c r="CT309" s="486"/>
      <c r="CU309" s="486"/>
      <c r="CV309" s="486"/>
      <c r="CW309" s="486"/>
      <c r="CX309" s="486"/>
      <c r="CY309" s="486"/>
      <c r="CZ309" s="486"/>
      <c r="DA309" s="486"/>
      <c r="DB309" s="486"/>
      <c r="DC309" s="486"/>
      <c r="DD309" s="486"/>
      <c r="DE309" s="486"/>
      <c r="DF309" s="486"/>
      <c r="DG309" s="486"/>
      <c r="DH309" s="486"/>
      <c r="DI309" s="486"/>
      <c r="DJ309" s="486"/>
      <c r="DK309" s="486"/>
      <c r="DL309" s="486"/>
      <c r="DM309" s="486"/>
      <c r="DN309" s="486"/>
      <c r="DO309" s="486"/>
      <c r="DP309" s="486"/>
      <c r="DQ309" s="486"/>
      <c r="DR309" s="486"/>
      <c r="DS309" s="486"/>
      <c r="DT309" s="486"/>
      <c r="DU309" s="486"/>
      <c r="DV309" s="486"/>
      <c r="DW309" s="486"/>
      <c r="DX309" s="486"/>
      <c r="DY309" s="486"/>
      <c r="DZ309" s="486"/>
      <c r="EA309" s="486"/>
      <c r="EB309" s="486"/>
      <c r="EC309" s="486"/>
      <c r="ED309" s="486"/>
      <c r="EE309" s="486"/>
      <c r="EF309" s="486"/>
    </row>
    <row r="310" spans="3:136" s="300" customFormat="1" x14ac:dyDescent="0.25">
      <c r="C310" s="303"/>
      <c r="D310" s="304"/>
      <c r="E310" s="304"/>
      <c r="F310" s="304"/>
      <c r="G310" s="304"/>
      <c r="H310" s="304"/>
      <c r="I310" s="304"/>
      <c r="J310" s="486"/>
      <c r="K310" s="486"/>
      <c r="L310" s="486">
        <v>21900</v>
      </c>
      <c r="M310" s="486"/>
      <c r="N310" s="486"/>
      <c r="O310" s="486"/>
      <c r="P310" s="486"/>
      <c r="Q310" s="486"/>
      <c r="R310" s="486"/>
      <c r="S310" s="486"/>
      <c r="T310" s="486"/>
      <c r="U310" s="486"/>
      <c r="V310" s="486"/>
      <c r="W310" s="486"/>
      <c r="X310" s="486"/>
      <c r="Y310" s="486"/>
      <c r="Z310" s="486"/>
      <c r="AA310" s="486"/>
      <c r="AB310" s="486"/>
      <c r="AC310" s="486"/>
      <c r="AD310" s="486"/>
      <c r="AE310" s="486"/>
      <c r="AF310" s="486"/>
      <c r="AG310" s="486"/>
      <c r="AH310" s="486"/>
      <c r="AI310" s="486"/>
      <c r="AJ310" s="486"/>
      <c r="AK310" s="486"/>
      <c r="AL310" s="486"/>
      <c r="AM310" s="486"/>
      <c r="AN310" s="486"/>
      <c r="AO310" s="486"/>
      <c r="AP310" s="486"/>
      <c r="AQ310" s="486"/>
      <c r="AR310" s="486"/>
      <c r="AS310" s="486"/>
      <c r="AT310" s="486"/>
      <c r="AU310" s="486"/>
      <c r="AV310" s="486"/>
      <c r="AW310" s="486"/>
      <c r="AX310" s="486"/>
      <c r="AY310" s="486"/>
      <c r="AZ310" s="486"/>
      <c r="BA310" s="486"/>
      <c r="BB310" s="486"/>
      <c r="BC310" s="486"/>
      <c r="BD310" s="486"/>
      <c r="BE310" s="486"/>
      <c r="BF310" s="486"/>
      <c r="BG310" s="486"/>
      <c r="BH310" s="486"/>
      <c r="BI310" s="486"/>
      <c r="BJ310" s="486"/>
      <c r="BK310" s="486"/>
      <c r="BL310" s="486"/>
      <c r="BM310" s="486"/>
      <c r="BN310" s="486"/>
      <c r="BO310" s="486"/>
      <c r="BP310" s="486"/>
      <c r="BQ310" s="486"/>
      <c r="BR310" s="486"/>
      <c r="BS310" s="486"/>
      <c r="BT310" s="486"/>
      <c r="BU310" s="486"/>
      <c r="BV310" s="486"/>
      <c r="BW310" s="486"/>
      <c r="BX310" s="486"/>
      <c r="BY310" s="486"/>
      <c r="BZ310" s="486"/>
      <c r="CA310" s="486"/>
      <c r="CB310" s="486"/>
      <c r="CC310" s="486"/>
      <c r="CD310" s="486"/>
      <c r="CE310" s="486"/>
      <c r="CF310" s="486"/>
      <c r="CG310" s="486"/>
      <c r="CH310" s="486"/>
      <c r="CI310" s="486"/>
      <c r="CJ310" s="486"/>
      <c r="CK310" s="486"/>
      <c r="CL310" s="486"/>
      <c r="CM310" s="486"/>
      <c r="CN310" s="486"/>
      <c r="CO310" s="486"/>
      <c r="CP310" s="486"/>
      <c r="CQ310" s="486"/>
      <c r="CR310" s="486"/>
      <c r="CS310" s="486"/>
      <c r="CT310" s="486"/>
      <c r="CU310" s="486"/>
      <c r="CV310" s="486"/>
      <c r="CW310" s="486"/>
      <c r="CX310" s="486"/>
      <c r="CY310" s="486"/>
      <c r="CZ310" s="486"/>
      <c r="DA310" s="486"/>
      <c r="DB310" s="486"/>
      <c r="DC310" s="486"/>
      <c r="DD310" s="486"/>
      <c r="DE310" s="486"/>
      <c r="DF310" s="486"/>
      <c r="DG310" s="486"/>
      <c r="DH310" s="486"/>
      <c r="DI310" s="486"/>
      <c r="DJ310" s="486"/>
      <c r="DK310" s="486"/>
      <c r="DL310" s="486"/>
      <c r="DM310" s="486"/>
      <c r="DN310" s="486"/>
      <c r="DO310" s="486"/>
      <c r="DP310" s="486"/>
      <c r="DQ310" s="486"/>
      <c r="DR310" s="486"/>
      <c r="DS310" s="486"/>
      <c r="DT310" s="486"/>
      <c r="DU310" s="486"/>
      <c r="DV310" s="486"/>
      <c r="DW310" s="486"/>
      <c r="DX310" s="486"/>
      <c r="DY310" s="486"/>
      <c r="DZ310" s="486"/>
      <c r="EA310" s="486"/>
      <c r="EB310" s="486"/>
      <c r="EC310" s="486"/>
      <c r="ED310" s="486"/>
      <c r="EE310" s="486"/>
      <c r="EF310" s="486"/>
    </row>
    <row r="311" spans="3:136" s="300" customFormat="1" x14ac:dyDescent="0.25">
      <c r="C311" s="303"/>
      <c r="D311" s="304"/>
      <c r="E311" s="304"/>
      <c r="F311" s="304"/>
      <c r="G311" s="304"/>
      <c r="H311" s="304"/>
      <c r="I311" s="304"/>
      <c r="J311" s="486"/>
      <c r="K311" s="486"/>
      <c r="L311" s="486">
        <v>22000</v>
      </c>
      <c r="M311" s="486"/>
      <c r="N311" s="486"/>
      <c r="O311" s="486"/>
      <c r="P311" s="486"/>
      <c r="Q311" s="486"/>
      <c r="R311" s="486"/>
      <c r="S311" s="486"/>
      <c r="T311" s="486"/>
      <c r="U311" s="486"/>
      <c r="V311" s="486"/>
      <c r="W311" s="486"/>
      <c r="X311" s="486"/>
      <c r="Y311" s="486"/>
      <c r="Z311" s="486"/>
      <c r="AA311" s="486"/>
      <c r="AB311" s="486"/>
      <c r="AC311" s="486"/>
      <c r="AD311" s="486"/>
      <c r="AE311" s="486"/>
      <c r="AF311" s="486"/>
      <c r="AG311" s="486"/>
      <c r="AH311" s="486"/>
      <c r="AI311" s="486"/>
      <c r="AJ311" s="486"/>
      <c r="AK311" s="486"/>
      <c r="AL311" s="486"/>
      <c r="AM311" s="486"/>
      <c r="AN311" s="486"/>
      <c r="AO311" s="486"/>
      <c r="AP311" s="486"/>
      <c r="AQ311" s="486"/>
      <c r="AR311" s="486"/>
      <c r="AS311" s="486"/>
      <c r="AT311" s="486"/>
      <c r="AU311" s="486"/>
      <c r="AV311" s="486"/>
      <c r="AW311" s="486"/>
      <c r="AX311" s="486"/>
      <c r="AY311" s="486"/>
      <c r="AZ311" s="486"/>
      <c r="BA311" s="486"/>
      <c r="BB311" s="486"/>
      <c r="BC311" s="486"/>
      <c r="BD311" s="486"/>
      <c r="BE311" s="486"/>
      <c r="BF311" s="486"/>
      <c r="BG311" s="486"/>
      <c r="BH311" s="486"/>
      <c r="BI311" s="486"/>
      <c r="BJ311" s="486"/>
      <c r="BK311" s="486"/>
      <c r="BL311" s="486"/>
      <c r="BM311" s="486"/>
      <c r="BN311" s="486"/>
      <c r="BO311" s="486"/>
      <c r="BP311" s="486"/>
      <c r="BQ311" s="486"/>
      <c r="BR311" s="486"/>
      <c r="BS311" s="486"/>
      <c r="BT311" s="486"/>
      <c r="BU311" s="486"/>
      <c r="BV311" s="486"/>
      <c r="BW311" s="486"/>
      <c r="BX311" s="486"/>
      <c r="BY311" s="486"/>
      <c r="BZ311" s="486"/>
      <c r="CA311" s="486"/>
      <c r="CB311" s="486"/>
      <c r="CC311" s="486"/>
      <c r="CD311" s="486"/>
      <c r="CE311" s="486"/>
      <c r="CF311" s="486"/>
      <c r="CG311" s="486"/>
      <c r="CH311" s="486"/>
      <c r="CI311" s="486"/>
      <c r="CJ311" s="486"/>
      <c r="CK311" s="486"/>
      <c r="CL311" s="486"/>
      <c r="CM311" s="486"/>
      <c r="CN311" s="486"/>
      <c r="CO311" s="486"/>
      <c r="CP311" s="486"/>
      <c r="CQ311" s="486"/>
      <c r="CR311" s="486"/>
      <c r="CS311" s="486"/>
      <c r="CT311" s="486"/>
      <c r="CU311" s="486"/>
      <c r="CV311" s="486"/>
      <c r="CW311" s="486"/>
      <c r="CX311" s="486"/>
      <c r="CY311" s="486"/>
      <c r="CZ311" s="486"/>
      <c r="DA311" s="486"/>
      <c r="DB311" s="486"/>
      <c r="DC311" s="486"/>
      <c r="DD311" s="486"/>
      <c r="DE311" s="486"/>
      <c r="DF311" s="486"/>
      <c r="DG311" s="486"/>
      <c r="DH311" s="486"/>
      <c r="DI311" s="486"/>
      <c r="DJ311" s="486"/>
      <c r="DK311" s="486"/>
      <c r="DL311" s="486"/>
      <c r="DM311" s="486"/>
      <c r="DN311" s="486"/>
      <c r="DO311" s="486"/>
      <c r="DP311" s="486"/>
      <c r="DQ311" s="486"/>
      <c r="DR311" s="486"/>
      <c r="DS311" s="486"/>
      <c r="DT311" s="486"/>
      <c r="DU311" s="486"/>
      <c r="DV311" s="486"/>
      <c r="DW311" s="486"/>
      <c r="DX311" s="486"/>
      <c r="DY311" s="486"/>
      <c r="DZ311" s="486"/>
      <c r="EA311" s="486"/>
      <c r="EB311" s="486"/>
      <c r="EC311" s="486"/>
      <c r="ED311" s="486"/>
      <c r="EE311" s="486"/>
      <c r="EF311" s="486"/>
    </row>
    <row r="312" spans="3:136" s="300" customFormat="1" x14ac:dyDescent="0.25">
      <c r="C312" s="303"/>
      <c r="D312" s="304"/>
      <c r="E312" s="304"/>
      <c r="F312" s="304"/>
      <c r="G312" s="304"/>
      <c r="H312" s="304"/>
      <c r="I312" s="304"/>
      <c r="J312" s="486"/>
      <c r="K312" s="486"/>
      <c r="L312" s="486">
        <v>22100</v>
      </c>
      <c r="M312" s="486"/>
      <c r="N312" s="486"/>
      <c r="O312" s="486"/>
      <c r="P312" s="486"/>
      <c r="Q312" s="486"/>
      <c r="R312" s="486"/>
      <c r="S312" s="486"/>
      <c r="T312" s="486"/>
      <c r="U312" s="486"/>
      <c r="V312" s="486"/>
      <c r="W312" s="486"/>
      <c r="X312" s="486"/>
      <c r="Y312" s="486"/>
      <c r="Z312" s="486"/>
      <c r="AA312" s="486"/>
      <c r="AB312" s="486"/>
      <c r="AC312" s="486"/>
      <c r="AD312" s="486"/>
      <c r="AE312" s="486"/>
      <c r="AF312" s="486"/>
      <c r="AG312" s="486"/>
      <c r="AH312" s="486"/>
      <c r="AI312" s="486"/>
      <c r="AJ312" s="486"/>
      <c r="AK312" s="486"/>
      <c r="AL312" s="486"/>
      <c r="AM312" s="486"/>
      <c r="AN312" s="486"/>
      <c r="AO312" s="486"/>
      <c r="AP312" s="486"/>
      <c r="AQ312" s="486"/>
      <c r="AR312" s="486"/>
      <c r="AS312" s="486"/>
      <c r="AT312" s="486"/>
      <c r="AU312" s="486"/>
      <c r="AV312" s="486"/>
      <c r="AW312" s="486"/>
      <c r="AX312" s="486"/>
      <c r="AY312" s="486"/>
      <c r="AZ312" s="486"/>
      <c r="BA312" s="486"/>
      <c r="BB312" s="486"/>
      <c r="BC312" s="486"/>
      <c r="BD312" s="486"/>
      <c r="BE312" s="486"/>
      <c r="BF312" s="486"/>
      <c r="BG312" s="486"/>
      <c r="BH312" s="486"/>
      <c r="BI312" s="486"/>
      <c r="BJ312" s="486"/>
      <c r="BK312" s="486"/>
      <c r="BL312" s="486"/>
      <c r="BM312" s="486"/>
      <c r="BN312" s="486"/>
      <c r="BO312" s="486"/>
      <c r="BP312" s="486"/>
      <c r="BQ312" s="486"/>
      <c r="BR312" s="486"/>
      <c r="BS312" s="486"/>
      <c r="BT312" s="486"/>
      <c r="BU312" s="486"/>
      <c r="BV312" s="486"/>
      <c r="BW312" s="486"/>
      <c r="BX312" s="486"/>
      <c r="BY312" s="486"/>
      <c r="BZ312" s="486"/>
      <c r="CA312" s="486"/>
      <c r="CB312" s="486"/>
      <c r="CC312" s="486"/>
      <c r="CD312" s="486"/>
      <c r="CE312" s="486"/>
      <c r="CF312" s="486"/>
      <c r="CG312" s="486"/>
      <c r="CH312" s="486"/>
      <c r="CI312" s="486"/>
      <c r="CJ312" s="486"/>
      <c r="CK312" s="486"/>
      <c r="CL312" s="486"/>
      <c r="CM312" s="486"/>
      <c r="CN312" s="486"/>
      <c r="CO312" s="486"/>
      <c r="CP312" s="486"/>
      <c r="CQ312" s="486"/>
      <c r="CR312" s="486"/>
      <c r="CS312" s="486"/>
      <c r="CT312" s="486"/>
      <c r="CU312" s="486"/>
      <c r="CV312" s="486"/>
      <c r="CW312" s="486"/>
      <c r="CX312" s="486"/>
      <c r="CY312" s="486"/>
      <c r="CZ312" s="486"/>
      <c r="DA312" s="486"/>
      <c r="DB312" s="486"/>
      <c r="DC312" s="486"/>
      <c r="DD312" s="486"/>
      <c r="DE312" s="486"/>
      <c r="DF312" s="486"/>
      <c r="DG312" s="486"/>
      <c r="DH312" s="486"/>
      <c r="DI312" s="486"/>
      <c r="DJ312" s="486"/>
      <c r="DK312" s="486"/>
      <c r="DL312" s="486"/>
      <c r="DM312" s="486"/>
      <c r="DN312" s="486"/>
      <c r="DO312" s="486"/>
      <c r="DP312" s="486"/>
      <c r="DQ312" s="486"/>
      <c r="DR312" s="486"/>
      <c r="DS312" s="486"/>
      <c r="DT312" s="486"/>
      <c r="DU312" s="486"/>
      <c r="DV312" s="486"/>
      <c r="DW312" s="486"/>
      <c r="DX312" s="486"/>
      <c r="DY312" s="486"/>
      <c r="DZ312" s="486"/>
      <c r="EA312" s="486"/>
      <c r="EB312" s="486"/>
      <c r="EC312" s="486"/>
      <c r="ED312" s="486"/>
      <c r="EE312" s="486"/>
      <c r="EF312" s="486"/>
    </row>
    <row r="313" spans="3:136" s="300" customFormat="1" x14ac:dyDescent="0.25">
      <c r="C313" s="303"/>
      <c r="D313" s="304"/>
      <c r="E313" s="304"/>
      <c r="F313" s="304"/>
      <c r="G313" s="304"/>
      <c r="H313" s="304"/>
      <c r="I313" s="304"/>
      <c r="J313" s="486"/>
      <c r="K313" s="486"/>
      <c r="L313" s="486">
        <v>22200</v>
      </c>
      <c r="M313" s="486"/>
      <c r="N313" s="486"/>
      <c r="O313" s="486"/>
      <c r="P313" s="486"/>
      <c r="Q313" s="486"/>
      <c r="R313" s="486"/>
      <c r="S313" s="486"/>
      <c r="T313" s="486"/>
      <c r="U313" s="486"/>
      <c r="V313" s="486"/>
      <c r="W313" s="486"/>
      <c r="X313" s="486"/>
      <c r="Y313" s="486"/>
      <c r="Z313" s="486"/>
      <c r="AA313" s="486"/>
      <c r="AB313" s="486"/>
      <c r="AC313" s="486"/>
      <c r="AD313" s="486"/>
      <c r="AE313" s="486"/>
      <c r="AF313" s="486"/>
      <c r="AG313" s="486"/>
      <c r="AH313" s="486"/>
      <c r="AI313" s="486"/>
      <c r="AJ313" s="486"/>
      <c r="AK313" s="486"/>
      <c r="AL313" s="486"/>
      <c r="AM313" s="486"/>
      <c r="AN313" s="486"/>
      <c r="AO313" s="486"/>
      <c r="AP313" s="486"/>
      <c r="AQ313" s="486"/>
      <c r="AR313" s="486"/>
      <c r="AS313" s="486"/>
      <c r="AT313" s="486"/>
      <c r="AU313" s="486"/>
      <c r="AV313" s="486"/>
      <c r="AW313" s="486"/>
      <c r="AX313" s="486"/>
      <c r="AY313" s="486"/>
      <c r="AZ313" s="486"/>
      <c r="BA313" s="486"/>
      <c r="BB313" s="486"/>
      <c r="BC313" s="486"/>
      <c r="BD313" s="486"/>
      <c r="BE313" s="486"/>
      <c r="BF313" s="486"/>
      <c r="BG313" s="486"/>
      <c r="BH313" s="486"/>
      <c r="BI313" s="486"/>
      <c r="BJ313" s="486"/>
      <c r="BK313" s="486"/>
      <c r="BL313" s="486"/>
      <c r="BM313" s="486"/>
      <c r="BN313" s="486"/>
      <c r="BO313" s="486"/>
      <c r="BP313" s="486"/>
      <c r="BQ313" s="486"/>
      <c r="BR313" s="486"/>
      <c r="BS313" s="486"/>
      <c r="BT313" s="486"/>
      <c r="BU313" s="486"/>
      <c r="BV313" s="486"/>
      <c r="BW313" s="486"/>
      <c r="BX313" s="486"/>
      <c r="BY313" s="486"/>
      <c r="BZ313" s="486"/>
      <c r="CA313" s="486"/>
      <c r="CB313" s="486"/>
      <c r="CC313" s="486"/>
      <c r="CD313" s="486"/>
      <c r="CE313" s="486"/>
      <c r="CF313" s="486"/>
      <c r="CG313" s="486"/>
      <c r="CH313" s="486"/>
      <c r="CI313" s="486"/>
      <c r="CJ313" s="486"/>
      <c r="CK313" s="486"/>
      <c r="CL313" s="486"/>
      <c r="CM313" s="486"/>
      <c r="CN313" s="486"/>
      <c r="CO313" s="486"/>
      <c r="CP313" s="486"/>
      <c r="CQ313" s="486"/>
      <c r="CR313" s="486"/>
      <c r="CS313" s="486"/>
      <c r="CT313" s="486"/>
      <c r="CU313" s="486"/>
      <c r="CV313" s="486"/>
      <c r="CW313" s="486"/>
      <c r="CX313" s="486"/>
      <c r="CY313" s="486"/>
      <c r="CZ313" s="486"/>
      <c r="DA313" s="486"/>
      <c r="DB313" s="486"/>
      <c r="DC313" s="486"/>
      <c r="DD313" s="486"/>
      <c r="DE313" s="486"/>
      <c r="DF313" s="486"/>
      <c r="DG313" s="486"/>
      <c r="DH313" s="486"/>
      <c r="DI313" s="486"/>
      <c r="DJ313" s="486"/>
      <c r="DK313" s="486"/>
      <c r="DL313" s="486"/>
      <c r="DM313" s="486"/>
      <c r="DN313" s="486"/>
      <c r="DO313" s="486"/>
      <c r="DP313" s="486"/>
      <c r="DQ313" s="486"/>
      <c r="DR313" s="486"/>
      <c r="DS313" s="486"/>
      <c r="DT313" s="486"/>
      <c r="DU313" s="486"/>
      <c r="DV313" s="486"/>
      <c r="DW313" s="486"/>
      <c r="DX313" s="486"/>
      <c r="DY313" s="486"/>
      <c r="DZ313" s="486"/>
      <c r="EA313" s="486"/>
      <c r="EB313" s="486"/>
      <c r="EC313" s="486"/>
      <c r="ED313" s="486"/>
      <c r="EE313" s="486"/>
      <c r="EF313" s="486"/>
    </row>
    <row r="314" spans="3:136" s="300" customFormat="1" x14ac:dyDescent="0.25">
      <c r="C314" s="303"/>
      <c r="D314" s="304"/>
      <c r="E314" s="304"/>
      <c r="F314" s="304"/>
      <c r="G314" s="304"/>
      <c r="H314" s="304"/>
      <c r="I314" s="304"/>
      <c r="J314" s="486"/>
      <c r="K314" s="486"/>
      <c r="L314" s="486">
        <v>22300</v>
      </c>
      <c r="M314" s="486"/>
      <c r="N314" s="486"/>
      <c r="O314" s="486"/>
      <c r="P314" s="486"/>
      <c r="Q314" s="486"/>
      <c r="R314" s="486"/>
      <c r="S314" s="486"/>
      <c r="T314" s="486"/>
      <c r="U314" s="486"/>
      <c r="V314" s="486"/>
      <c r="W314" s="486"/>
      <c r="X314" s="486"/>
      <c r="Y314" s="486"/>
      <c r="Z314" s="486"/>
      <c r="AA314" s="486"/>
      <c r="AB314" s="486"/>
      <c r="AC314" s="486"/>
      <c r="AD314" s="486"/>
      <c r="AE314" s="486"/>
      <c r="AF314" s="486"/>
      <c r="AG314" s="486"/>
      <c r="AH314" s="486"/>
      <c r="AI314" s="486"/>
      <c r="AJ314" s="486"/>
      <c r="AK314" s="486"/>
      <c r="AL314" s="486"/>
      <c r="AM314" s="486"/>
      <c r="AN314" s="486"/>
      <c r="AO314" s="486"/>
      <c r="AP314" s="486"/>
      <c r="AQ314" s="486"/>
      <c r="AR314" s="486"/>
      <c r="AS314" s="486"/>
      <c r="AT314" s="486"/>
      <c r="AU314" s="486"/>
      <c r="AV314" s="486"/>
      <c r="AW314" s="486"/>
      <c r="AX314" s="486"/>
      <c r="AY314" s="486"/>
      <c r="AZ314" s="486"/>
      <c r="BA314" s="486"/>
      <c r="BB314" s="486"/>
      <c r="BC314" s="486"/>
      <c r="BD314" s="486"/>
      <c r="BE314" s="486"/>
      <c r="BF314" s="486"/>
      <c r="BG314" s="486"/>
      <c r="BH314" s="486"/>
      <c r="BI314" s="486"/>
      <c r="BJ314" s="486"/>
      <c r="BK314" s="486"/>
      <c r="BL314" s="486"/>
      <c r="BM314" s="486"/>
      <c r="BN314" s="486"/>
      <c r="BO314" s="486"/>
      <c r="BP314" s="486"/>
      <c r="BQ314" s="486"/>
      <c r="BR314" s="486"/>
      <c r="BS314" s="486"/>
      <c r="BT314" s="486"/>
      <c r="BU314" s="486"/>
      <c r="BV314" s="486"/>
      <c r="BW314" s="486"/>
      <c r="BX314" s="486"/>
      <c r="BY314" s="486"/>
      <c r="BZ314" s="486"/>
      <c r="CA314" s="486"/>
      <c r="CB314" s="486"/>
      <c r="CC314" s="486"/>
      <c r="CD314" s="486"/>
      <c r="CE314" s="486"/>
      <c r="CF314" s="486"/>
      <c r="CG314" s="486"/>
      <c r="CH314" s="486"/>
      <c r="CI314" s="486"/>
      <c r="CJ314" s="486"/>
      <c r="CK314" s="486"/>
      <c r="CL314" s="486"/>
      <c r="CM314" s="486"/>
      <c r="CN314" s="486"/>
      <c r="CO314" s="486"/>
      <c r="CP314" s="486"/>
      <c r="CQ314" s="486"/>
      <c r="CR314" s="486"/>
      <c r="CS314" s="486"/>
      <c r="CT314" s="486"/>
      <c r="CU314" s="486"/>
      <c r="CV314" s="486"/>
      <c r="CW314" s="486"/>
      <c r="CX314" s="486"/>
      <c r="CY314" s="486"/>
      <c r="CZ314" s="486"/>
      <c r="DA314" s="486"/>
      <c r="DB314" s="486"/>
      <c r="DC314" s="486"/>
      <c r="DD314" s="486"/>
      <c r="DE314" s="486"/>
      <c r="DF314" s="486"/>
      <c r="DG314" s="486"/>
      <c r="DH314" s="486"/>
      <c r="DI314" s="486"/>
      <c r="DJ314" s="486"/>
      <c r="DK314" s="486"/>
      <c r="DL314" s="486"/>
      <c r="DM314" s="486"/>
      <c r="DN314" s="486"/>
      <c r="DO314" s="486"/>
      <c r="DP314" s="486"/>
      <c r="DQ314" s="486"/>
      <c r="DR314" s="486"/>
      <c r="DS314" s="486"/>
      <c r="DT314" s="486"/>
      <c r="DU314" s="486"/>
      <c r="DV314" s="486"/>
      <c r="DW314" s="486"/>
      <c r="DX314" s="486"/>
      <c r="DY314" s="486"/>
      <c r="DZ314" s="486"/>
      <c r="EA314" s="486"/>
      <c r="EB314" s="486"/>
      <c r="EC314" s="486"/>
      <c r="ED314" s="486"/>
      <c r="EE314" s="486"/>
      <c r="EF314" s="486"/>
    </row>
    <row r="315" spans="3:136" s="300" customFormat="1" x14ac:dyDescent="0.25">
      <c r="C315" s="303"/>
      <c r="D315" s="304"/>
      <c r="E315" s="304"/>
      <c r="F315" s="304"/>
      <c r="G315" s="304"/>
      <c r="H315" s="304"/>
      <c r="I315" s="304"/>
      <c r="J315" s="486"/>
      <c r="K315" s="486"/>
      <c r="L315" s="486">
        <v>22400</v>
      </c>
      <c r="M315" s="486"/>
      <c r="N315" s="486"/>
      <c r="O315" s="486"/>
      <c r="P315" s="486"/>
      <c r="Q315" s="486"/>
      <c r="R315" s="486"/>
      <c r="S315" s="486"/>
      <c r="T315" s="486"/>
      <c r="U315" s="486"/>
      <c r="V315" s="486"/>
      <c r="W315" s="486"/>
      <c r="X315" s="486"/>
      <c r="Y315" s="486"/>
      <c r="Z315" s="486"/>
      <c r="AA315" s="486"/>
      <c r="AB315" s="486"/>
      <c r="AC315" s="486"/>
      <c r="AD315" s="486"/>
      <c r="AE315" s="486"/>
      <c r="AF315" s="486"/>
      <c r="AG315" s="486"/>
      <c r="AH315" s="486"/>
      <c r="AI315" s="486"/>
      <c r="AJ315" s="486"/>
      <c r="AK315" s="486"/>
      <c r="AL315" s="486"/>
      <c r="AM315" s="486"/>
      <c r="AN315" s="486"/>
      <c r="AO315" s="486"/>
      <c r="AP315" s="486"/>
      <c r="AQ315" s="486"/>
      <c r="AR315" s="486"/>
      <c r="AS315" s="486"/>
      <c r="AT315" s="486"/>
      <c r="AU315" s="486"/>
      <c r="AV315" s="486"/>
      <c r="AW315" s="486"/>
      <c r="AX315" s="486"/>
      <c r="AY315" s="486"/>
      <c r="AZ315" s="486"/>
      <c r="BA315" s="486"/>
      <c r="BB315" s="486"/>
      <c r="BC315" s="486"/>
      <c r="BD315" s="486"/>
      <c r="BE315" s="486"/>
      <c r="BF315" s="486"/>
      <c r="BG315" s="486"/>
      <c r="BH315" s="486"/>
      <c r="BI315" s="486"/>
      <c r="BJ315" s="486"/>
      <c r="BK315" s="486"/>
      <c r="BL315" s="486"/>
      <c r="BM315" s="486"/>
      <c r="BN315" s="486"/>
      <c r="BO315" s="486"/>
      <c r="BP315" s="486"/>
      <c r="BQ315" s="486"/>
      <c r="BR315" s="486"/>
      <c r="BS315" s="486"/>
      <c r="BT315" s="486"/>
      <c r="BU315" s="486"/>
      <c r="BV315" s="486"/>
      <c r="BW315" s="486"/>
      <c r="BX315" s="486"/>
      <c r="BY315" s="486"/>
      <c r="BZ315" s="486"/>
      <c r="CA315" s="486"/>
      <c r="CB315" s="486"/>
      <c r="CC315" s="486"/>
      <c r="CD315" s="486"/>
      <c r="CE315" s="486"/>
      <c r="CF315" s="486"/>
      <c r="CG315" s="486"/>
      <c r="CH315" s="486"/>
      <c r="CI315" s="486"/>
      <c r="CJ315" s="486"/>
      <c r="CK315" s="486"/>
      <c r="CL315" s="486"/>
      <c r="CM315" s="486"/>
      <c r="CN315" s="486"/>
      <c r="CO315" s="486"/>
      <c r="CP315" s="486"/>
      <c r="CQ315" s="486"/>
      <c r="CR315" s="486"/>
      <c r="CS315" s="486"/>
      <c r="CT315" s="486"/>
      <c r="CU315" s="486"/>
      <c r="CV315" s="486"/>
      <c r="CW315" s="486"/>
      <c r="CX315" s="486"/>
      <c r="CY315" s="486"/>
      <c r="CZ315" s="486"/>
      <c r="DA315" s="486"/>
      <c r="DB315" s="486"/>
      <c r="DC315" s="486"/>
      <c r="DD315" s="486"/>
      <c r="DE315" s="486"/>
      <c r="DF315" s="486"/>
      <c r="DG315" s="486"/>
      <c r="DH315" s="486"/>
      <c r="DI315" s="486"/>
      <c r="DJ315" s="486"/>
      <c r="DK315" s="486"/>
      <c r="DL315" s="486"/>
      <c r="DM315" s="486"/>
      <c r="DN315" s="486"/>
      <c r="DO315" s="486"/>
      <c r="DP315" s="486"/>
      <c r="DQ315" s="486"/>
      <c r="DR315" s="486"/>
      <c r="DS315" s="486"/>
      <c r="DT315" s="486"/>
      <c r="DU315" s="486"/>
      <c r="DV315" s="486"/>
      <c r="DW315" s="486"/>
      <c r="DX315" s="486"/>
      <c r="DY315" s="486"/>
      <c r="DZ315" s="486"/>
      <c r="EA315" s="486"/>
      <c r="EB315" s="486"/>
      <c r="EC315" s="486"/>
      <c r="ED315" s="486"/>
      <c r="EE315" s="486"/>
      <c r="EF315" s="486"/>
    </row>
    <row r="316" spans="3:136" s="300" customFormat="1" x14ac:dyDescent="0.25">
      <c r="C316" s="303"/>
      <c r="D316" s="304"/>
      <c r="E316" s="304"/>
      <c r="F316" s="304"/>
      <c r="G316" s="304"/>
      <c r="H316" s="304"/>
      <c r="I316" s="304"/>
      <c r="J316" s="486"/>
      <c r="K316" s="486"/>
      <c r="L316" s="486">
        <v>22500</v>
      </c>
      <c r="M316" s="486"/>
      <c r="N316" s="486"/>
      <c r="O316" s="486"/>
      <c r="P316" s="486"/>
      <c r="Q316" s="486"/>
      <c r="R316" s="486"/>
      <c r="S316" s="486"/>
      <c r="T316" s="486"/>
      <c r="U316" s="486"/>
      <c r="V316" s="486"/>
      <c r="W316" s="486"/>
      <c r="X316" s="486"/>
      <c r="Y316" s="486"/>
      <c r="Z316" s="486"/>
      <c r="AA316" s="486"/>
      <c r="AB316" s="486"/>
      <c r="AC316" s="486"/>
      <c r="AD316" s="486"/>
      <c r="AE316" s="486"/>
      <c r="AF316" s="486"/>
      <c r="AG316" s="486"/>
      <c r="AH316" s="486"/>
      <c r="AI316" s="486"/>
      <c r="AJ316" s="486"/>
      <c r="AK316" s="486"/>
      <c r="AL316" s="486"/>
      <c r="AM316" s="486"/>
      <c r="AN316" s="486"/>
      <c r="AO316" s="486"/>
      <c r="AP316" s="486"/>
      <c r="AQ316" s="486"/>
      <c r="AR316" s="486"/>
      <c r="AS316" s="486"/>
      <c r="AT316" s="486"/>
      <c r="AU316" s="486"/>
      <c r="AV316" s="486"/>
      <c r="AW316" s="486"/>
      <c r="AX316" s="486"/>
      <c r="AY316" s="486"/>
      <c r="AZ316" s="486"/>
      <c r="BA316" s="486"/>
      <c r="BB316" s="486"/>
      <c r="BC316" s="486"/>
      <c r="BD316" s="486"/>
      <c r="BE316" s="486"/>
      <c r="BF316" s="486"/>
      <c r="BG316" s="486"/>
      <c r="BH316" s="486"/>
      <c r="BI316" s="486"/>
      <c r="BJ316" s="486"/>
      <c r="BK316" s="486"/>
      <c r="BL316" s="486"/>
      <c r="BM316" s="486"/>
      <c r="BN316" s="486"/>
      <c r="BO316" s="486"/>
      <c r="BP316" s="486"/>
      <c r="BQ316" s="486"/>
      <c r="BR316" s="486"/>
      <c r="BS316" s="486"/>
      <c r="BT316" s="486"/>
      <c r="BU316" s="486"/>
      <c r="BV316" s="486"/>
      <c r="BW316" s="486"/>
      <c r="BX316" s="486"/>
      <c r="BY316" s="486"/>
      <c r="BZ316" s="486"/>
      <c r="CA316" s="486"/>
      <c r="CB316" s="486"/>
      <c r="CC316" s="486"/>
      <c r="CD316" s="486"/>
      <c r="CE316" s="486"/>
      <c r="CF316" s="486"/>
      <c r="CG316" s="486"/>
      <c r="CH316" s="486"/>
      <c r="CI316" s="486"/>
      <c r="CJ316" s="486"/>
      <c r="CK316" s="486"/>
      <c r="CL316" s="486"/>
      <c r="CM316" s="486"/>
      <c r="CN316" s="486"/>
      <c r="CO316" s="486"/>
      <c r="CP316" s="486"/>
      <c r="CQ316" s="486"/>
      <c r="CR316" s="486"/>
      <c r="CS316" s="486"/>
      <c r="CT316" s="486"/>
      <c r="CU316" s="486"/>
      <c r="CV316" s="486"/>
      <c r="CW316" s="486"/>
      <c r="CX316" s="486"/>
      <c r="CY316" s="486"/>
      <c r="CZ316" s="486"/>
      <c r="DA316" s="486"/>
      <c r="DB316" s="486"/>
      <c r="DC316" s="486"/>
      <c r="DD316" s="486"/>
      <c r="DE316" s="486"/>
      <c r="DF316" s="486"/>
      <c r="DG316" s="486"/>
      <c r="DH316" s="486"/>
      <c r="DI316" s="486"/>
      <c r="DJ316" s="486"/>
      <c r="DK316" s="486"/>
      <c r="DL316" s="486"/>
      <c r="DM316" s="486"/>
      <c r="DN316" s="486"/>
      <c r="DO316" s="486"/>
      <c r="DP316" s="486"/>
      <c r="DQ316" s="486"/>
      <c r="DR316" s="486"/>
      <c r="DS316" s="486"/>
      <c r="DT316" s="486"/>
      <c r="DU316" s="486"/>
      <c r="DV316" s="486"/>
      <c r="DW316" s="486"/>
      <c r="DX316" s="486"/>
      <c r="DY316" s="486"/>
      <c r="DZ316" s="486"/>
      <c r="EA316" s="486"/>
      <c r="EB316" s="486"/>
      <c r="EC316" s="486"/>
      <c r="ED316" s="486"/>
      <c r="EE316" s="486"/>
      <c r="EF316" s="486"/>
    </row>
    <row r="317" spans="3:136" s="300" customFormat="1" x14ac:dyDescent="0.25">
      <c r="C317" s="303"/>
      <c r="D317" s="304"/>
      <c r="E317" s="304"/>
      <c r="F317" s="304"/>
      <c r="G317" s="304"/>
      <c r="H317" s="304"/>
      <c r="I317" s="304"/>
      <c r="J317" s="486"/>
      <c r="K317" s="486"/>
      <c r="L317" s="486">
        <v>22600</v>
      </c>
      <c r="M317" s="486"/>
      <c r="N317" s="486"/>
      <c r="O317" s="486"/>
      <c r="P317" s="486"/>
      <c r="Q317" s="486"/>
      <c r="R317" s="486"/>
      <c r="S317" s="486"/>
      <c r="T317" s="486"/>
      <c r="U317" s="486"/>
      <c r="V317" s="486"/>
      <c r="W317" s="486"/>
      <c r="X317" s="486"/>
      <c r="Y317" s="486"/>
      <c r="Z317" s="486"/>
      <c r="AA317" s="486"/>
      <c r="AB317" s="486"/>
      <c r="AC317" s="486"/>
      <c r="AD317" s="486"/>
      <c r="AE317" s="486"/>
      <c r="AF317" s="486"/>
      <c r="AG317" s="486"/>
      <c r="AH317" s="486"/>
      <c r="AI317" s="486"/>
      <c r="AJ317" s="486"/>
      <c r="AK317" s="486"/>
      <c r="AL317" s="486"/>
      <c r="AM317" s="486"/>
      <c r="AN317" s="486"/>
      <c r="AO317" s="486"/>
      <c r="AP317" s="486"/>
      <c r="AQ317" s="486"/>
      <c r="AR317" s="486"/>
      <c r="AS317" s="486"/>
      <c r="AT317" s="486"/>
      <c r="AU317" s="486"/>
      <c r="AV317" s="486"/>
      <c r="AW317" s="486"/>
      <c r="AX317" s="486"/>
      <c r="AY317" s="486"/>
      <c r="AZ317" s="486"/>
      <c r="BA317" s="486"/>
      <c r="BB317" s="486"/>
      <c r="BC317" s="486"/>
      <c r="BD317" s="486"/>
      <c r="BE317" s="486"/>
      <c r="BF317" s="486"/>
      <c r="BG317" s="486"/>
      <c r="BH317" s="486"/>
      <c r="BI317" s="486"/>
      <c r="BJ317" s="486"/>
      <c r="BK317" s="486"/>
      <c r="BL317" s="486"/>
      <c r="BM317" s="486"/>
      <c r="BN317" s="486"/>
      <c r="BO317" s="486"/>
      <c r="BP317" s="486"/>
      <c r="BQ317" s="486"/>
      <c r="BR317" s="486"/>
      <c r="BS317" s="486"/>
      <c r="BT317" s="486"/>
      <c r="BU317" s="486"/>
      <c r="BV317" s="486"/>
      <c r="BW317" s="486"/>
      <c r="BX317" s="486"/>
      <c r="BY317" s="486"/>
      <c r="BZ317" s="486"/>
      <c r="CA317" s="486"/>
      <c r="CB317" s="486"/>
      <c r="CC317" s="486"/>
      <c r="CD317" s="486"/>
      <c r="CE317" s="486"/>
      <c r="CF317" s="486"/>
      <c r="CG317" s="486"/>
      <c r="CH317" s="486"/>
      <c r="CI317" s="486"/>
      <c r="CJ317" s="486"/>
      <c r="CK317" s="486"/>
      <c r="CL317" s="486"/>
      <c r="CM317" s="486"/>
      <c r="CN317" s="486"/>
      <c r="CO317" s="486"/>
      <c r="CP317" s="486"/>
      <c r="CQ317" s="486"/>
      <c r="CR317" s="486"/>
      <c r="CS317" s="486"/>
      <c r="CT317" s="486"/>
      <c r="CU317" s="486"/>
      <c r="CV317" s="486"/>
      <c r="CW317" s="486"/>
      <c r="CX317" s="486"/>
      <c r="CY317" s="486"/>
      <c r="CZ317" s="486"/>
      <c r="DA317" s="486"/>
      <c r="DB317" s="486"/>
      <c r="DC317" s="486"/>
      <c r="DD317" s="486"/>
      <c r="DE317" s="486"/>
      <c r="DF317" s="486"/>
      <c r="DG317" s="486"/>
      <c r="DH317" s="486"/>
      <c r="DI317" s="486"/>
      <c r="DJ317" s="486"/>
      <c r="DK317" s="486"/>
      <c r="DL317" s="486"/>
      <c r="DM317" s="486"/>
      <c r="DN317" s="486"/>
      <c r="DO317" s="486"/>
      <c r="DP317" s="486"/>
      <c r="DQ317" s="486"/>
      <c r="DR317" s="486"/>
      <c r="DS317" s="486"/>
      <c r="DT317" s="486"/>
      <c r="DU317" s="486"/>
      <c r="DV317" s="486"/>
      <c r="DW317" s="486"/>
      <c r="DX317" s="486"/>
      <c r="DY317" s="486"/>
      <c r="DZ317" s="486"/>
      <c r="EA317" s="486"/>
      <c r="EB317" s="486"/>
      <c r="EC317" s="486"/>
      <c r="ED317" s="486"/>
      <c r="EE317" s="486"/>
      <c r="EF317" s="486"/>
    </row>
    <row r="318" spans="3:136" s="300" customFormat="1" x14ac:dyDescent="0.25">
      <c r="C318" s="303"/>
      <c r="D318" s="304"/>
      <c r="E318" s="304"/>
      <c r="F318" s="304"/>
      <c r="G318" s="304"/>
      <c r="H318" s="304"/>
      <c r="I318" s="304"/>
      <c r="J318" s="486"/>
      <c r="K318" s="486"/>
      <c r="L318" s="486">
        <v>22700</v>
      </c>
      <c r="M318" s="486"/>
      <c r="N318" s="486"/>
      <c r="O318" s="486"/>
      <c r="P318" s="486"/>
      <c r="Q318" s="486"/>
      <c r="R318" s="486"/>
      <c r="S318" s="486"/>
      <c r="T318" s="486"/>
      <c r="U318" s="486"/>
      <c r="V318" s="486"/>
      <c r="W318" s="486"/>
      <c r="X318" s="486"/>
      <c r="Y318" s="486"/>
      <c r="Z318" s="486"/>
      <c r="AA318" s="486"/>
      <c r="AB318" s="486"/>
      <c r="AC318" s="486"/>
      <c r="AD318" s="486"/>
      <c r="AE318" s="486"/>
      <c r="AF318" s="486"/>
      <c r="AG318" s="486"/>
      <c r="AH318" s="486"/>
      <c r="AI318" s="486"/>
      <c r="AJ318" s="486"/>
      <c r="AK318" s="486"/>
      <c r="AL318" s="486"/>
      <c r="AM318" s="486"/>
      <c r="AN318" s="486"/>
      <c r="AO318" s="486"/>
      <c r="AP318" s="486"/>
      <c r="AQ318" s="486"/>
      <c r="AR318" s="486"/>
      <c r="AS318" s="486"/>
      <c r="AT318" s="486"/>
      <c r="AU318" s="486"/>
      <c r="AV318" s="486"/>
      <c r="AW318" s="486"/>
      <c r="AX318" s="486"/>
      <c r="AY318" s="486"/>
      <c r="AZ318" s="486"/>
      <c r="BA318" s="486"/>
      <c r="BB318" s="486"/>
      <c r="BC318" s="486"/>
      <c r="BD318" s="486"/>
      <c r="BE318" s="486"/>
      <c r="BF318" s="486"/>
      <c r="BG318" s="486"/>
      <c r="BH318" s="486"/>
      <c r="BI318" s="486"/>
      <c r="BJ318" s="486"/>
      <c r="BK318" s="486"/>
      <c r="BL318" s="486"/>
      <c r="BM318" s="486"/>
      <c r="BN318" s="486"/>
      <c r="BO318" s="486"/>
      <c r="BP318" s="486"/>
      <c r="BQ318" s="486"/>
      <c r="BR318" s="486"/>
      <c r="BS318" s="486"/>
      <c r="BT318" s="486"/>
      <c r="BU318" s="486"/>
      <c r="BV318" s="486"/>
      <c r="BW318" s="486"/>
      <c r="BX318" s="486"/>
      <c r="BY318" s="486"/>
      <c r="BZ318" s="486"/>
      <c r="CA318" s="486"/>
      <c r="CB318" s="486"/>
      <c r="CC318" s="486"/>
      <c r="CD318" s="486"/>
      <c r="CE318" s="486"/>
      <c r="CF318" s="486"/>
      <c r="CG318" s="486"/>
      <c r="CH318" s="486"/>
      <c r="CI318" s="486"/>
      <c r="CJ318" s="486"/>
      <c r="CK318" s="486"/>
      <c r="CL318" s="486"/>
      <c r="CM318" s="486"/>
      <c r="CN318" s="486"/>
      <c r="CO318" s="486"/>
      <c r="CP318" s="486"/>
      <c r="CQ318" s="486"/>
      <c r="CR318" s="486"/>
      <c r="CS318" s="486"/>
      <c r="CT318" s="486"/>
      <c r="CU318" s="486"/>
      <c r="CV318" s="486"/>
      <c r="CW318" s="486"/>
      <c r="CX318" s="486"/>
      <c r="CY318" s="486"/>
      <c r="CZ318" s="486"/>
      <c r="DA318" s="486"/>
      <c r="DB318" s="486"/>
      <c r="DC318" s="486"/>
      <c r="DD318" s="486"/>
      <c r="DE318" s="486"/>
      <c r="DF318" s="486"/>
      <c r="DG318" s="486"/>
      <c r="DH318" s="486"/>
      <c r="DI318" s="486"/>
      <c r="DJ318" s="486"/>
      <c r="DK318" s="486"/>
      <c r="DL318" s="486"/>
      <c r="DM318" s="486"/>
      <c r="DN318" s="486"/>
      <c r="DO318" s="486"/>
      <c r="DP318" s="486"/>
      <c r="DQ318" s="486"/>
      <c r="DR318" s="486"/>
      <c r="DS318" s="486"/>
      <c r="DT318" s="486"/>
      <c r="DU318" s="486"/>
      <c r="DV318" s="486"/>
      <c r="DW318" s="486"/>
      <c r="DX318" s="486"/>
      <c r="DY318" s="486"/>
      <c r="DZ318" s="486"/>
      <c r="EA318" s="486"/>
      <c r="EB318" s="486"/>
      <c r="EC318" s="486"/>
      <c r="ED318" s="486"/>
      <c r="EE318" s="486"/>
      <c r="EF318" s="486"/>
    </row>
    <row r="319" spans="3:136" s="300" customFormat="1" x14ac:dyDescent="0.25">
      <c r="C319" s="303"/>
      <c r="D319" s="304"/>
      <c r="E319" s="304"/>
      <c r="F319" s="304"/>
      <c r="G319" s="304"/>
      <c r="H319" s="304"/>
      <c r="I319" s="304"/>
      <c r="J319" s="486"/>
      <c r="K319" s="486"/>
      <c r="L319" s="486">
        <v>22800</v>
      </c>
      <c r="M319" s="486"/>
      <c r="N319" s="486"/>
      <c r="O319" s="486"/>
      <c r="P319" s="486"/>
      <c r="Q319" s="486"/>
      <c r="R319" s="486"/>
      <c r="S319" s="486"/>
      <c r="T319" s="486"/>
      <c r="U319" s="486"/>
      <c r="V319" s="486"/>
      <c r="W319" s="486"/>
      <c r="X319" s="486"/>
      <c r="Y319" s="486"/>
      <c r="Z319" s="486"/>
      <c r="AA319" s="486"/>
      <c r="AB319" s="486"/>
      <c r="AC319" s="486"/>
      <c r="AD319" s="486"/>
      <c r="AE319" s="486"/>
      <c r="AF319" s="486"/>
      <c r="AG319" s="486"/>
      <c r="AH319" s="486"/>
      <c r="AI319" s="486"/>
      <c r="AJ319" s="486"/>
      <c r="AK319" s="486"/>
      <c r="AL319" s="486"/>
      <c r="AM319" s="486"/>
      <c r="AN319" s="486"/>
      <c r="AO319" s="486"/>
      <c r="AP319" s="486"/>
      <c r="AQ319" s="486"/>
      <c r="AR319" s="486"/>
      <c r="AS319" s="486"/>
      <c r="AT319" s="486"/>
      <c r="AU319" s="486"/>
      <c r="AV319" s="486"/>
      <c r="AW319" s="486"/>
      <c r="AX319" s="486"/>
      <c r="AY319" s="486"/>
      <c r="AZ319" s="486"/>
      <c r="BA319" s="486"/>
      <c r="BB319" s="486"/>
      <c r="BC319" s="486"/>
      <c r="BD319" s="486"/>
      <c r="BE319" s="486"/>
      <c r="BF319" s="486"/>
      <c r="BG319" s="486"/>
      <c r="BH319" s="486"/>
      <c r="BI319" s="486"/>
      <c r="BJ319" s="486"/>
      <c r="BK319" s="486"/>
      <c r="BL319" s="486"/>
      <c r="BM319" s="486"/>
      <c r="BN319" s="486"/>
      <c r="BO319" s="486"/>
      <c r="BP319" s="486"/>
      <c r="BQ319" s="486"/>
      <c r="BR319" s="486"/>
      <c r="BS319" s="486"/>
      <c r="BT319" s="486"/>
      <c r="BU319" s="486"/>
      <c r="BV319" s="486"/>
      <c r="BW319" s="486"/>
      <c r="BX319" s="486"/>
      <c r="BY319" s="486"/>
      <c r="BZ319" s="486"/>
      <c r="CA319" s="486"/>
      <c r="CB319" s="486"/>
      <c r="CC319" s="486"/>
      <c r="CD319" s="486"/>
      <c r="CE319" s="486"/>
      <c r="CF319" s="486"/>
      <c r="CG319" s="486"/>
      <c r="CH319" s="486"/>
      <c r="CI319" s="486"/>
      <c r="CJ319" s="486"/>
      <c r="CK319" s="486"/>
      <c r="CL319" s="486"/>
      <c r="CM319" s="486"/>
      <c r="CN319" s="486"/>
      <c r="CO319" s="486"/>
      <c r="CP319" s="486"/>
      <c r="CQ319" s="486"/>
      <c r="CR319" s="486"/>
      <c r="CS319" s="486"/>
      <c r="CT319" s="486"/>
      <c r="CU319" s="486"/>
      <c r="CV319" s="486"/>
      <c r="CW319" s="486"/>
      <c r="CX319" s="486"/>
      <c r="CY319" s="486"/>
      <c r="CZ319" s="486"/>
      <c r="DA319" s="486"/>
      <c r="DB319" s="486"/>
      <c r="DC319" s="486"/>
      <c r="DD319" s="486"/>
      <c r="DE319" s="486"/>
      <c r="DF319" s="486"/>
      <c r="DG319" s="486"/>
      <c r="DH319" s="486"/>
      <c r="DI319" s="486"/>
      <c r="DJ319" s="486"/>
      <c r="DK319" s="486"/>
      <c r="DL319" s="486"/>
      <c r="DM319" s="486"/>
      <c r="DN319" s="486"/>
      <c r="DO319" s="486"/>
      <c r="DP319" s="486"/>
      <c r="DQ319" s="486"/>
      <c r="DR319" s="486"/>
      <c r="DS319" s="486"/>
      <c r="DT319" s="486"/>
      <c r="DU319" s="486"/>
      <c r="DV319" s="486"/>
      <c r="DW319" s="486"/>
      <c r="DX319" s="486"/>
      <c r="DY319" s="486"/>
      <c r="DZ319" s="486"/>
      <c r="EA319" s="486"/>
      <c r="EB319" s="486"/>
      <c r="EC319" s="486"/>
      <c r="ED319" s="486"/>
      <c r="EE319" s="486"/>
      <c r="EF319" s="486"/>
    </row>
    <row r="320" spans="3:136" s="300" customFormat="1" x14ac:dyDescent="0.25">
      <c r="C320" s="303"/>
      <c r="D320" s="304"/>
      <c r="E320" s="304"/>
      <c r="F320" s="304"/>
      <c r="G320" s="304"/>
      <c r="H320" s="304"/>
      <c r="I320" s="304"/>
      <c r="J320" s="486"/>
      <c r="K320" s="486"/>
      <c r="L320" s="486">
        <v>22900</v>
      </c>
      <c r="M320" s="486"/>
      <c r="N320" s="486"/>
      <c r="O320" s="486"/>
      <c r="P320" s="486"/>
      <c r="Q320" s="486"/>
      <c r="R320" s="486"/>
      <c r="S320" s="486"/>
      <c r="T320" s="486"/>
      <c r="U320" s="486"/>
      <c r="V320" s="486"/>
      <c r="W320" s="486"/>
      <c r="X320" s="486"/>
      <c r="Y320" s="486"/>
      <c r="Z320" s="486"/>
      <c r="AA320" s="486"/>
      <c r="AB320" s="486"/>
      <c r="AC320" s="486"/>
      <c r="AD320" s="486"/>
      <c r="AE320" s="486"/>
      <c r="AF320" s="486"/>
      <c r="AG320" s="486"/>
      <c r="AH320" s="486"/>
      <c r="AI320" s="486"/>
      <c r="AJ320" s="486"/>
      <c r="AK320" s="486"/>
      <c r="AL320" s="486"/>
      <c r="AM320" s="486"/>
      <c r="AN320" s="486"/>
      <c r="AO320" s="486"/>
      <c r="AP320" s="486"/>
      <c r="AQ320" s="486"/>
      <c r="AR320" s="486"/>
      <c r="AS320" s="486"/>
      <c r="AT320" s="486"/>
      <c r="AU320" s="486"/>
      <c r="AV320" s="486"/>
      <c r="AW320" s="486"/>
      <c r="AX320" s="486"/>
      <c r="AY320" s="486"/>
      <c r="AZ320" s="486"/>
      <c r="BA320" s="486"/>
      <c r="BB320" s="486"/>
      <c r="BC320" s="486"/>
      <c r="BD320" s="486"/>
      <c r="BE320" s="486"/>
      <c r="BF320" s="486"/>
      <c r="BG320" s="486"/>
      <c r="BH320" s="486"/>
      <c r="BI320" s="486"/>
      <c r="BJ320" s="486"/>
      <c r="BK320" s="486"/>
      <c r="BL320" s="486"/>
      <c r="BM320" s="486"/>
      <c r="BN320" s="486"/>
      <c r="BO320" s="486"/>
      <c r="BP320" s="486"/>
      <c r="BQ320" s="486"/>
      <c r="BR320" s="486"/>
      <c r="BS320" s="486"/>
      <c r="BT320" s="486"/>
      <c r="BU320" s="486"/>
      <c r="BV320" s="486"/>
      <c r="BW320" s="486"/>
      <c r="BX320" s="486"/>
      <c r="BY320" s="486"/>
      <c r="BZ320" s="486"/>
      <c r="CA320" s="486"/>
      <c r="CB320" s="486"/>
      <c r="CC320" s="486"/>
      <c r="CD320" s="486"/>
      <c r="CE320" s="486"/>
      <c r="CF320" s="486"/>
      <c r="CG320" s="486"/>
      <c r="CH320" s="486"/>
      <c r="CI320" s="486"/>
      <c r="CJ320" s="486"/>
      <c r="CK320" s="486"/>
      <c r="CL320" s="486"/>
      <c r="CM320" s="486"/>
      <c r="CN320" s="486"/>
      <c r="CO320" s="486"/>
      <c r="CP320" s="486"/>
      <c r="CQ320" s="486"/>
      <c r="CR320" s="486"/>
      <c r="CS320" s="486"/>
      <c r="CT320" s="486"/>
      <c r="CU320" s="486"/>
      <c r="CV320" s="486"/>
      <c r="CW320" s="486"/>
      <c r="CX320" s="486"/>
      <c r="CY320" s="486"/>
      <c r="CZ320" s="486"/>
      <c r="DA320" s="486"/>
      <c r="DB320" s="486"/>
      <c r="DC320" s="486"/>
      <c r="DD320" s="486"/>
      <c r="DE320" s="486"/>
      <c r="DF320" s="486"/>
      <c r="DG320" s="486"/>
      <c r="DH320" s="486"/>
      <c r="DI320" s="486"/>
      <c r="DJ320" s="486"/>
      <c r="DK320" s="486"/>
      <c r="DL320" s="486"/>
      <c r="DM320" s="486"/>
      <c r="DN320" s="486"/>
      <c r="DO320" s="486"/>
      <c r="DP320" s="486"/>
      <c r="DQ320" s="486"/>
      <c r="DR320" s="486"/>
      <c r="DS320" s="486"/>
      <c r="DT320" s="486"/>
      <c r="DU320" s="486"/>
      <c r="DV320" s="486"/>
      <c r="DW320" s="486"/>
      <c r="DX320" s="486"/>
      <c r="DY320" s="486"/>
      <c r="DZ320" s="486"/>
      <c r="EA320" s="486"/>
      <c r="EB320" s="486"/>
      <c r="EC320" s="486"/>
      <c r="ED320" s="486"/>
      <c r="EE320" s="486"/>
      <c r="EF320" s="486"/>
    </row>
    <row r="321" spans="3:136" s="300" customFormat="1" x14ac:dyDescent="0.25">
      <c r="C321" s="303"/>
      <c r="D321" s="304"/>
      <c r="E321" s="304"/>
      <c r="F321" s="304"/>
      <c r="G321" s="304"/>
      <c r="H321" s="304"/>
      <c r="I321" s="304"/>
      <c r="J321" s="486"/>
      <c r="K321" s="486"/>
      <c r="L321" s="486">
        <v>23000</v>
      </c>
      <c r="M321" s="486"/>
      <c r="N321" s="486"/>
      <c r="O321" s="486"/>
      <c r="P321" s="486"/>
      <c r="Q321" s="486"/>
      <c r="R321" s="486"/>
      <c r="S321" s="486"/>
      <c r="T321" s="486"/>
      <c r="U321" s="486"/>
      <c r="V321" s="486"/>
      <c r="W321" s="486"/>
      <c r="X321" s="486"/>
      <c r="Y321" s="486"/>
      <c r="Z321" s="486"/>
      <c r="AA321" s="486"/>
      <c r="AB321" s="486"/>
      <c r="AC321" s="486"/>
      <c r="AD321" s="486"/>
      <c r="AE321" s="486"/>
      <c r="AF321" s="486"/>
      <c r="AG321" s="486"/>
      <c r="AH321" s="486"/>
      <c r="AI321" s="486"/>
      <c r="AJ321" s="486"/>
      <c r="AK321" s="486"/>
      <c r="AL321" s="486"/>
      <c r="AM321" s="486"/>
      <c r="AN321" s="486"/>
      <c r="AO321" s="486"/>
      <c r="AP321" s="486"/>
      <c r="AQ321" s="486"/>
      <c r="AR321" s="486"/>
      <c r="AS321" s="486"/>
      <c r="AT321" s="486"/>
      <c r="AU321" s="486"/>
      <c r="AV321" s="486"/>
      <c r="AW321" s="486"/>
      <c r="AX321" s="486"/>
      <c r="AY321" s="486"/>
      <c r="AZ321" s="486"/>
      <c r="BA321" s="486"/>
      <c r="BB321" s="486"/>
      <c r="BC321" s="486"/>
      <c r="BD321" s="486"/>
      <c r="BE321" s="486"/>
      <c r="BF321" s="486"/>
      <c r="BG321" s="486"/>
      <c r="BH321" s="486"/>
      <c r="BI321" s="486"/>
      <c r="BJ321" s="486"/>
      <c r="BK321" s="486"/>
      <c r="BL321" s="486"/>
      <c r="BM321" s="486"/>
      <c r="BN321" s="486"/>
      <c r="BO321" s="486"/>
      <c r="BP321" s="486"/>
      <c r="BQ321" s="486"/>
      <c r="BR321" s="486"/>
      <c r="BS321" s="486"/>
      <c r="BT321" s="486"/>
      <c r="BU321" s="486"/>
      <c r="BV321" s="486"/>
      <c r="BW321" s="486"/>
      <c r="BX321" s="486"/>
      <c r="BY321" s="486"/>
      <c r="BZ321" s="486"/>
      <c r="CA321" s="486"/>
      <c r="CB321" s="486"/>
      <c r="CC321" s="486"/>
      <c r="CD321" s="486"/>
      <c r="CE321" s="486"/>
      <c r="CF321" s="486"/>
      <c r="CG321" s="486"/>
      <c r="CH321" s="486"/>
      <c r="CI321" s="486"/>
      <c r="CJ321" s="486"/>
      <c r="CK321" s="486"/>
      <c r="CL321" s="486"/>
      <c r="CM321" s="486"/>
      <c r="CN321" s="486"/>
      <c r="CO321" s="486"/>
      <c r="CP321" s="486"/>
      <c r="CQ321" s="486"/>
      <c r="CR321" s="486"/>
      <c r="CS321" s="486"/>
      <c r="CT321" s="486"/>
      <c r="CU321" s="486"/>
      <c r="CV321" s="486"/>
      <c r="CW321" s="486"/>
      <c r="CX321" s="486"/>
      <c r="CY321" s="486"/>
      <c r="CZ321" s="486"/>
      <c r="DA321" s="486"/>
      <c r="DB321" s="486"/>
      <c r="DC321" s="486"/>
      <c r="DD321" s="486"/>
      <c r="DE321" s="486"/>
      <c r="DF321" s="486"/>
      <c r="DG321" s="486"/>
      <c r="DH321" s="486"/>
      <c r="DI321" s="486"/>
      <c r="DJ321" s="486"/>
      <c r="DK321" s="486"/>
      <c r="DL321" s="486"/>
      <c r="DM321" s="486"/>
      <c r="DN321" s="486"/>
      <c r="DO321" s="486"/>
      <c r="DP321" s="486"/>
      <c r="DQ321" s="486"/>
      <c r="DR321" s="486"/>
      <c r="DS321" s="486"/>
      <c r="DT321" s="486"/>
      <c r="DU321" s="486"/>
      <c r="DV321" s="486"/>
      <c r="DW321" s="486"/>
      <c r="DX321" s="486"/>
      <c r="DY321" s="486"/>
      <c r="DZ321" s="486"/>
      <c r="EA321" s="486"/>
      <c r="EB321" s="486"/>
      <c r="EC321" s="486"/>
      <c r="ED321" s="486"/>
      <c r="EE321" s="486"/>
      <c r="EF321" s="486"/>
    </row>
    <row r="322" spans="3:136" s="300" customFormat="1" x14ac:dyDescent="0.25">
      <c r="C322" s="303"/>
      <c r="D322" s="304"/>
      <c r="E322" s="304"/>
      <c r="F322" s="304"/>
      <c r="G322" s="304"/>
      <c r="H322" s="304"/>
      <c r="I322" s="304"/>
      <c r="J322" s="486"/>
      <c r="K322" s="486"/>
      <c r="L322" s="486">
        <v>23100</v>
      </c>
      <c r="M322" s="486"/>
      <c r="N322" s="486"/>
      <c r="O322" s="486"/>
      <c r="P322" s="486"/>
      <c r="Q322" s="486"/>
      <c r="R322" s="486"/>
      <c r="S322" s="486"/>
      <c r="T322" s="486"/>
      <c r="U322" s="486"/>
      <c r="V322" s="486"/>
      <c r="W322" s="486"/>
      <c r="X322" s="486"/>
      <c r="Y322" s="486"/>
      <c r="Z322" s="486"/>
      <c r="AA322" s="486"/>
      <c r="AB322" s="486"/>
      <c r="AC322" s="486"/>
      <c r="AD322" s="486"/>
      <c r="AE322" s="486"/>
      <c r="AF322" s="486"/>
      <c r="AG322" s="486"/>
      <c r="AH322" s="486"/>
      <c r="AI322" s="486"/>
      <c r="AJ322" s="486"/>
      <c r="AK322" s="486"/>
      <c r="AL322" s="486"/>
      <c r="AM322" s="486"/>
      <c r="AN322" s="486"/>
      <c r="AO322" s="486"/>
      <c r="AP322" s="486"/>
      <c r="AQ322" s="486"/>
      <c r="AR322" s="486"/>
      <c r="AS322" s="486"/>
      <c r="AT322" s="486"/>
      <c r="AU322" s="486"/>
      <c r="AV322" s="486"/>
      <c r="AW322" s="486"/>
      <c r="AX322" s="486"/>
      <c r="AY322" s="486"/>
      <c r="AZ322" s="486"/>
      <c r="BA322" s="486"/>
      <c r="BB322" s="486"/>
      <c r="BC322" s="486"/>
      <c r="BD322" s="486"/>
      <c r="BE322" s="486"/>
      <c r="BF322" s="486"/>
      <c r="BG322" s="486"/>
      <c r="BH322" s="486"/>
      <c r="BI322" s="486"/>
      <c r="BJ322" s="486"/>
      <c r="BK322" s="486"/>
      <c r="BL322" s="486"/>
      <c r="BM322" s="486"/>
      <c r="BN322" s="486"/>
      <c r="BO322" s="486"/>
      <c r="BP322" s="486"/>
      <c r="BQ322" s="486"/>
      <c r="BR322" s="486"/>
      <c r="BS322" s="486"/>
      <c r="BT322" s="486"/>
      <c r="BU322" s="486"/>
      <c r="BV322" s="486"/>
      <c r="BW322" s="486"/>
      <c r="BX322" s="486"/>
      <c r="BY322" s="486"/>
      <c r="BZ322" s="486"/>
      <c r="CA322" s="486"/>
      <c r="CB322" s="486"/>
      <c r="CC322" s="486"/>
      <c r="CD322" s="486"/>
      <c r="CE322" s="486"/>
      <c r="CF322" s="486"/>
      <c r="CG322" s="486"/>
      <c r="CH322" s="486"/>
      <c r="CI322" s="486"/>
      <c r="CJ322" s="486"/>
      <c r="CK322" s="486"/>
      <c r="CL322" s="486"/>
      <c r="CM322" s="486"/>
      <c r="CN322" s="486"/>
      <c r="CO322" s="486"/>
      <c r="CP322" s="486"/>
      <c r="CQ322" s="486"/>
      <c r="CR322" s="486"/>
      <c r="CS322" s="486"/>
      <c r="CT322" s="486"/>
      <c r="CU322" s="486"/>
      <c r="CV322" s="486"/>
      <c r="CW322" s="486"/>
      <c r="CX322" s="486"/>
      <c r="CY322" s="486"/>
      <c r="CZ322" s="486"/>
      <c r="DA322" s="486"/>
      <c r="DB322" s="486"/>
      <c r="DC322" s="486"/>
      <c r="DD322" s="486"/>
      <c r="DE322" s="486"/>
      <c r="DF322" s="486"/>
      <c r="DG322" s="486"/>
      <c r="DH322" s="486"/>
      <c r="DI322" s="486"/>
      <c r="DJ322" s="486"/>
      <c r="DK322" s="486"/>
      <c r="DL322" s="486"/>
      <c r="DM322" s="486"/>
      <c r="DN322" s="486"/>
      <c r="DO322" s="486"/>
      <c r="DP322" s="486"/>
      <c r="DQ322" s="486"/>
      <c r="DR322" s="486"/>
      <c r="DS322" s="486"/>
      <c r="DT322" s="486"/>
      <c r="DU322" s="486"/>
      <c r="DV322" s="486"/>
      <c r="DW322" s="486"/>
      <c r="DX322" s="486"/>
      <c r="DY322" s="486"/>
      <c r="DZ322" s="486"/>
      <c r="EA322" s="486"/>
      <c r="EB322" s="486"/>
      <c r="EC322" s="486"/>
      <c r="ED322" s="486"/>
      <c r="EE322" s="486"/>
      <c r="EF322" s="486"/>
    </row>
    <row r="323" spans="3:136" s="300" customFormat="1" x14ac:dyDescent="0.25">
      <c r="C323" s="303"/>
      <c r="D323" s="304"/>
      <c r="E323" s="304"/>
      <c r="F323" s="304"/>
      <c r="G323" s="304"/>
      <c r="H323" s="304"/>
      <c r="I323" s="304"/>
      <c r="J323" s="486"/>
      <c r="K323" s="486"/>
      <c r="L323" s="486">
        <v>23200</v>
      </c>
      <c r="M323" s="486"/>
      <c r="N323" s="486"/>
      <c r="O323" s="486"/>
      <c r="P323" s="486"/>
      <c r="Q323" s="486"/>
      <c r="R323" s="486"/>
      <c r="S323" s="486"/>
      <c r="T323" s="486"/>
      <c r="U323" s="486"/>
      <c r="V323" s="486"/>
      <c r="W323" s="486"/>
      <c r="X323" s="486"/>
      <c r="Y323" s="486"/>
      <c r="Z323" s="486"/>
      <c r="AA323" s="486"/>
      <c r="AB323" s="486"/>
      <c r="AC323" s="486"/>
      <c r="AD323" s="486"/>
      <c r="AE323" s="486"/>
      <c r="AF323" s="486"/>
      <c r="AG323" s="486"/>
      <c r="AH323" s="486"/>
      <c r="AI323" s="486"/>
      <c r="AJ323" s="486"/>
      <c r="AK323" s="486"/>
      <c r="AL323" s="486"/>
      <c r="AM323" s="486"/>
      <c r="AN323" s="486"/>
      <c r="AO323" s="486"/>
      <c r="AP323" s="486"/>
      <c r="AQ323" s="486"/>
      <c r="AR323" s="486"/>
      <c r="AS323" s="486"/>
      <c r="AT323" s="486"/>
      <c r="AU323" s="486"/>
      <c r="AV323" s="486"/>
      <c r="AW323" s="486"/>
      <c r="AX323" s="486"/>
      <c r="AY323" s="486"/>
      <c r="AZ323" s="486"/>
      <c r="BA323" s="486"/>
      <c r="BB323" s="486"/>
      <c r="BC323" s="486"/>
      <c r="BD323" s="486"/>
      <c r="BE323" s="486"/>
      <c r="BF323" s="486"/>
      <c r="BG323" s="486"/>
      <c r="BH323" s="486"/>
      <c r="BI323" s="486"/>
      <c r="BJ323" s="486"/>
      <c r="BK323" s="486"/>
      <c r="BL323" s="486"/>
      <c r="BM323" s="486"/>
      <c r="BN323" s="486"/>
      <c r="BO323" s="486"/>
      <c r="BP323" s="486"/>
      <c r="BQ323" s="486"/>
      <c r="BR323" s="486"/>
      <c r="BS323" s="486"/>
      <c r="BT323" s="486"/>
      <c r="BU323" s="486"/>
      <c r="BV323" s="486"/>
      <c r="BW323" s="486"/>
      <c r="BX323" s="486"/>
      <c r="BY323" s="486"/>
      <c r="BZ323" s="486"/>
      <c r="CA323" s="486"/>
      <c r="CB323" s="486"/>
      <c r="CC323" s="486"/>
      <c r="CD323" s="486"/>
      <c r="CE323" s="486"/>
      <c r="CF323" s="486"/>
      <c r="CG323" s="486"/>
      <c r="CH323" s="486"/>
      <c r="CI323" s="486"/>
      <c r="CJ323" s="486"/>
      <c r="CK323" s="486"/>
      <c r="CL323" s="486"/>
      <c r="CM323" s="486"/>
      <c r="CN323" s="486"/>
      <c r="CO323" s="486"/>
      <c r="CP323" s="486"/>
      <c r="CQ323" s="486"/>
      <c r="CR323" s="486"/>
      <c r="CS323" s="486"/>
      <c r="CT323" s="486"/>
      <c r="CU323" s="486"/>
      <c r="CV323" s="486"/>
      <c r="CW323" s="486"/>
      <c r="CX323" s="486"/>
      <c r="CY323" s="486"/>
      <c r="CZ323" s="486"/>
      <c r="DA323" s="486"/>
      <c r="DB323" s="486"/>
      <c r="DC323" s="486"/>
      <c r="DD323" s="486"/>
      <c r="DE323" s="486"/>
      <c r="DF323" s="486"/>
      <c r="DG323" s="486"/>
      <c r="DH323" s="486"/>
      <c r="DI323" s="486"/>
      <c r="DJ323" s="486"/>
      <c r="DK323" s="486"/>
      <c r="DL323" s="486"/>
      <c r="DM323" s="486"/>
      <c r="DN323" s="486"/>
      <c r="DO323" s="486"/>
      <c r="DP323" s="486"/>
      <c r="DQ323" s="486"/>
      <c r="DR323" s="486"/>
      <c r="DS323" s="486"/>
      <c r="DT323" s="486"/>
      <c r="DU323" s="486"/>
      <c r="DV323" s="486"/>
      <c r="DW323" s="486"/>
      <c r="DX323" s="486"/>
      <c r="DY323" s="486"/>
      <c r="DZ323" s="486"/>
      <c r="EA323" s="486"/>
      <c r="EB323" s="486"/>
      <c r="EC323" s="486"/>
      <c r="ED323" s="486"/>
      <c r="EE323" s="486"/>
      <c r="EF323" s="486"/>
    </row>
    <row r="324" spans="3:136" s="300" customFormat="1" x14ac:dyDescent="0.25">
      <c r="C324" s="303"/>
      <c r="D324" s="304"/>
      <c r="E324" s="304"/>
      <c r="F324" s="304"/>
      <c r="G324" s="304"/>
      <c r="H324" s="304"/>
      <c r="I324" s="304"/>
      <c r="J324" s="486"/>
      <c r="K324" s="486"/>
      <c r="L324" s="486">
        <v>23300</v>
      </c>
      <c r="M324" s="486"/>
      <c r="N324" s="486"/>
      <c r="O324" s="486"/>
      <c r="P324" s="486"/>
      <c r="Q324" s="486"/>
      <c r="R324" s="486"/>
      <c r="S324" s="486"/>
      <c r="T324" s="486"/>
      <c r="U324" s="486"/>
      <c r="V324" s="486"/>
      <c r="W324" s="486"/>
      <c r="X324" s="486"/>
      <c r="Y324" s="486"/>
      <c r="Z324" s="486"/>
      <c r="AA324" s="486"/>
      <c r="AB324" s="486"/>
      <c r="AC324" s="486"/>
      <c r="AD324" s="486"/>
      <c r="AE324" s="486"/>
      <c r="AF324" s="486"/>
      <c r="AG324" s="486"/>
      <c r="AH324" s="486"/>
      <c r="AI324" s="486"/>
      <c r="AJ324" s="486"/>
      <c r="AK324" s="486"/>
      <c r="AL324" s="486"/>
      <c r="AM324" s="486"/>
      <c r="AN324" s="486"/>
      <c r="AO324" s="486"/>
      <c r="AP324" s="486"/>
      <c r="AQ324" s="486"/>
      <c r="AR324" s="486"/>
      <c r="AS324" s="486"/>
      <c r="AT324" s="486"/>
      <c r="AU324" s="486"/>
      <c r="AV324" s="486"/>
      <c r="AW324" s="486"/>
      <c r="AX324" s="486"/>
      <c r="AY324" s="486"/>
      <c r="AZ324" s="486"/>
      <c r="BA324" s="486"/>
      <c r="BB324" s="486"/>
      <c r="BC324" s="486"/>
      <c r="BD324" s="486"/>
      <c r="BE324" s="486"/>
      <c r="BF324" s="486"/>
      <c r="BG324" s="486"/>
      <c r="BH324" s="486"/>
      <c r="BI324" s="486"/>
      <c r="BJ324" s="486"/>
      <c r="BK324" s="486"/>
      <c r="BL324" s="486"/>
      <c r="BM324" s="486"/>
      <c r="BN324" s="486"/>
      <c r="BO324" s="486"/>
      <c r="BP324" s="486"/>
      <c r="BQ324" s="486"/>
      <c r="BR324" s="486"/>
      <c r="BS324" s="486"/>
      <c r="BT324" s="486"/>
      <c r="BU324" s="486"/>
      <c r="BV324" s="486"/>
      <c r="BW324" s="486"/>
      <c r="BX324" s="486"/>
      <c r="BY324" s="486"/>
      <c r="BZ324" s="486"/>
      <c r="CA324" s="486"/>
      <c r="CB324" s="486"/>
      <c r="CC324" s="486"/>
      <c r="CD324" s="486"/>
      <c r="CE324" s="486"/>
      <c r="CF324" s="486"/>
      <c r="CG324" s="486"/>
      <c r="CH324" s="486"/>
      <c r="CI324" s="486"/>
      <c r="CJ324" s="486"/>
      <c r="CK324" s="486"/>
      <c r="CL324" s="486"/>
      <c r="CM324" s="486"/>
      <c r="CN324" s="486"/>
      <c r="CO324" s="486"/>
      <c r="CP324" s="486"/>
      <c r="CQ324" s="486"/>
      <c r="CR324" s="486"/>
      <c r="CS324" s="486"/>
      <c r="CT324" s="486"/>
      <c r="CU324" s="486"/>
      <c r="CV324" s="486"/>
      <c r="CW324" s="486"/>
      <c r="CX324" s="486"/>
      <c r="CY324" s="486"/>
      <c r="CZ324" s="486"/>
      <c r="DA324" s="486"/>
      <c r="DB324" s="486"/>
      <c r="DC324" s="486"/>
      <c r="DD324" s="486"/>
      <c r="DE324" s="486"/>
      <c r="DF324" s="486"/>
      <c r="DG324" s="486"/>
      <c r="DH324" s="486"/>
      <c r="DI324" s="486"/>
      <c r="DJ324" s="486"/>
      <c r="DK324" s="486"/>
      <c r="DL324" s="486"/>
      <c r="DM324" s="486"/>
      <c r="DN324" s="486"/>
      <c r="DO324" s="486"/>
      <c r="DP324" s="486"/>
      <c r="DQ324" s="486"/>
      <c r="DR324" s="486"/>
      <c r="DS324" s="486"/>
      <c r="DT324" s="486"/>
      <c r="DU324" s="486"/>
      <c r="DV324" s="486"/>
      <c r="DW324" s="486"/>
      <c r="DX324" s="486"/>
      <c r="DY324" s="486"/>
      <c r="DZ324" s="486"/>
      <c r="EA324" s="486"/>
      <c r="EB324" s="486"/>
      <c r="EC324" s="486"/>
      <c r="ED324" s="486"/>
      <c r="EE324" s="486"/>
      <c r="EF324" s="486"/>
    </row>
    <row r="325" spans="3:136" s="300" customFormat="1" x14ac:dyDescent="0.25">
      <c r="C325" s="303"/>
      <c r="D325" s="304"/>
      <c r="E325" s="304"/>
      <c r="F325" s="304"/>
      <c r="G325" s="304"/>
      <c r="H325" s="304"/>
      <c r="I325" s="304"/>
      <c r="J325" s="486"/>
      <c r="K325" s="486"/>
      <c r="L325" s="486">
        <v>23400</v>
      </c>
      <c r="M325" s="486"/>
      <c r="N325" s="486"/>
      <c r="O325" s="486"/>
      <c r="P325" s="486"/>
      <c r="Q325" s="486"/>
      <c r="R325" s="486"/>
      <c r="S325" s="486"/>
      <c r="T325" s="486"/>
      <c r="U325" s="486"/>
      <c r="V325" s="486"/>
      <c r="W325" s="486"/>
      <c r="X325" s="486"/>
      <c r="Y325" s="486"/>
      <c r="Z325" s="486"/>
      <c r="AA325" s="486"/>
      <c r="AB325" s="486"/>
      <c r="AC325" s="486"/>
      <c r="AD325" s="486"/>
      <c r="AE325" s="486"/>
      <c r="AF325" s="486"/>
      <c r="AG325" s="486"/>
      <c r="AH325" s="486"/>
      <c r="AI325" s="486"/>
      <c r="AJ325" s="486"/>
      <c r="AK325" s="486"/>
      <c r="AL325" s="486"/>
      <c r="AM325" s="486"/>
      <c r="AN325" s="486"/>
      <c r="AO325" s="486"/>
      <c r="AP325" s="486"/>
      <c r="AQ325" s="486"/>
      <c r="AR325" s="486"/>
      <c r="AS325" s="486"/>
      <c r="AT325" s="486"/>
      <c r="AU325" s="486"/>
      <c r="AV325" s="486"/>
      <c r="AW325" s="486"/>
      <c r="AX325" s="486"/>
      <c r="AY325" s="486"/>
      <c r="AZ325" s="486"/>
      <c r="BA325" s="486"/>
      <c r="BB325" s="486"/>
      <c r="BC325" s="486"/>
      <c r="BD325" s="486"/>
      <c r="BE325" s="486"/>
      <c r="BF325" s="486"/>
      <c r="BG325" s="486"/>
      <c r="BH325" s="486"/>
      <c r="BI325" s="486"/>
      <c r="BJ325" s="486"/>
      <c r="BK325" s="486"/>
      <c r="BL325" s="486"/>
      <c r="BM325" s="486"/>
      <c r="BN325" s="486"/>
      <c r="BO325" s="486"/>
      <c r="BP325" s="486"/>
      <c r="BQ325" s="486"/>
      <c r="BR325" s="486"/>
      <c r="BS325" s="486"/>
      <c r="BT325" s="486"/>
      <c r="BU325" s="486"/>
      <c r="BV325" s="486"/>
      <c r="BW325" s="486"/>
      <c r="BX325" s="486"/>
      <c r="BY325" s="486"/>
      <c r="BZ325" s="486"/>
      <c r="CA325" s="486"/>
      <c r="CB325" s="486"/>
      <c r="CC325" s="486"/>
      <c r="CD325" s="486"/>
      <c r="CE325" s="486"/>
      <c r="CF325" s="486"/>
      <c r="CG325" s="486"/>
      <c r="CH325" s="486"/>
      <c r="CI325" s="486"/>
      <c r="CJ325" s="486"/>
      <c r="CK325" s="486"/>
      <c r="CL325" s="486"/>
      <c r="CM325" s="486"/>
      <c r="CN325" s="486"/>
      <c r="CO325" s="486"/>
      <c r="CP325" s="486"/>
      <c r="CQ325" s="486"/>
      <c r="CR325" s="486"/>
      <c r="CS325" s="486"/>
      <c r="CT325" s="486"/>
      <c r="CU325" s="486"/>
      <c r="CV325" s="486"/>
      <c r="CW325" s="486"/>
      <c r="CX325" s="486"/>
      <c r="CY325" s="486"/>
      <c r="CZ325" s="486"/>
      <c r="DA325" s="486"/>
      <c r="DB325" s="486"/>
      <c r="DC325" s="486"/>
      <c r="DD325" s="486"/>
      <c r="DE325" s="486"/>
      <c r="DF325" s="486"/>
      <c r="DG325" s="486"/>
      <c r="DH325" s="486"/>
      <c r="DI325" s="486"/>
      <c r="DJ325" s="486"/>
      <c r="DK325" s="486"/>
      <c r="DL325" s="486"/>
      <c r="DM325" s="486"/>
      <c r="DN325" s="486"/>
      <c r="DO325" s="486"/>
      <c r="DP325" s="486"/>
      <c r="DQ325" s="486"/>
      <c r="DR325" s="486"/>
      <c r="DS325" s="486"/>
      <c r="DT325" s="486"/>
      <c r="DU325" s="486"/>
      <c r="DV325" s="486"/>
      <c r="DW325" s="486"/>
      <c r="DX325" s="486"/>
      <c r="DY325" s="486"/>
      <c r="DZ325" s="486"/>
      <c r="EA325" s="486"/>
      <c r="EB325" s="486"/>
      <c r="EC325" s="486"/>
      <c r="ED325" s="486"/>
      <c r="EE325" s="486"/>
      <c r="EF325" s="486"/>
    </row>
    <row r="326" spans="3:136" s="300" customFormat="1" x14ac:dyDescent="0.25">
      <c r="C326" s="303"/>
      <c r="D326" s="304"/>
      <c r="E326" s="304"/>
      <c r="F326" s="304"/>
      <c r="G326" s="304"/>
      <c r="H326" s="304"/>
      <c r="I326" s="304"/>
      <c r="J326" s="486"/>
      <c r="K326" s="486"/>
      <c r="L326" s="486">
        <v>23500</v>
      </c>
      <c r="M326" s="486"/>
      <c r="N326" s="486"/>
      <c r="O326" s="486"/>
      <c r="P326" s="486"/>
      <c r="Q326" s="486"/>
      <c r="R326" s="486"/>
      <c r="S326" s="486"/>
      <c r="T326" s="486"/>
      <c r="U326" s="486"/>
      <c r="V326" s="486"/>
      <c r="W326" s="486"/>
      <c r="X326" s="486"/>
      <c r="Y326" s="486"/>
      <c r="Z326" s="486"/>
      <c r="AA326" s="486"/>
      <c r="AB326" s="486"/>
      <c r="AC326" s="486"/>
      <c r="AD326" s="486"/>
      <c r="AE326" s="486"/>
      <c r="AF326" s="486"/>
      <c r="AG326" s="486"/>
      <c r="AH326" s="486"/>
      <c r="AI326" s="486"/>
      <c r="AJ326" s="486"/>
      <c r="AK326" s="486"/>
      <c r="AL326" s="486"/>
      <c r="AM326" s="486"/>
      <c r="AN326" s="486"/>
      <c r="AO326" s="486"/>
      <c r="AP326" s="486"/>
      <c r="AQ326" s="486"/>
      <c r="AR326" s="486"/>
      <c r="AS326" s="486"/>
      <c r="AT326" s="486"/>
      <c r="AU326" s="486"/>
      <c r="AV326" s="486"/>
      <c r="AW326" s="486"/>
      <c r="AX326" s="486"/>
      <c r="AY326" s="486"/>
      <c r="AZ326" s="486"/>
      <c r="BA326" s="486"/>
      <c r="BB326" s="486"/>
      <c r="BC326" s="486"/>
      <c r="BD326" s="486"/>
      <c r="BE326" s="486"/>
      <c r="BF326" s="486"/>
      <c r="BG326" s="486"/>
      <c r="BH326" s="486"/>
      <c r="BI326" s="486"/>
      <c r="BJ326" s="486"/>
      <c r="BK326" s="486"/>
      <c r="BL326" s="486"/>
      <c r="BM326" s="486"/>
      <c r="BN326" s="486"/>
      <c r="BO326" s="486"/>
      <c r="BP326" s="486"/>
      <c r="BQ326" s="486"/>
      <c r="BR326" s="486"/>
      <c r="BS326" s="486"/>
      <c r="BT326" s="486"/>
      <c r="BU326" s="486"/>
      <c r="BV326" s="486"/>
      <c r="BW326" s="486"/>
      <c r="BX326" s="486"/>
      <c r="BY326" s="486"/>
      <c r="BZ326" s="486"/>
      <c r="CA326" s="486"/>
      <c r="CB326" s="486"/>
      <c r="CC326" s="486"/>
      <c r="CD326" s="486"/>
      <c r="CE326" s="486"/>
      <c r="CF326" s="486"/>
      <c r="CG326" s="486"/>
      <c r="CH326" s="486"/>
      <c r="CI326" s="486"/>
      <c r="CJ326" s="486"/>
      <c r="CK326" s="486"/>
      <c r="CL326" s="486"/>
      <c r="CM326" s="486"/>
      <c r="CN326" s="486"/>
      <c r="CO326" s="486"/>
      <c r="CP326" s="486"/>
      <c r="CQ326" s="486"/>
      <c r="CR326" s="486"/>
      <c r="CS326" s="486"/>
      <c r="CT326" s="486"/>
      <c r="CU326" s="486"/>
      <c r="CV326" s="486"/>
      <c r="CW326" s="486"/>
      <c r="CX326" s="486"/>
      <c r="CY326" s="486"/>
      <c r="CZ326" s="486"/>
      <c r="DA326" s="486"/>
      <c r="DB326" s="486"/>
      <c r="DC326" s="486"/>
      <c r="DD326" s="486"/>
      <c r="DE326" s="486"/>
      <c r="DF326" s="486"/>
      <c r="DG326" s="486"/>
      <c r="DH326" s="486"/>
      <c r="DI326" s="486"/>
      <c r="DJ326" s="486"/>
      <c r="DK326" s="486"/>
      <c r="DL326" s="486"/>
      <c r="DM326" s="486"/>
      <c r="DN326" s="486"/>
      <c r="DO326" s="486"/>
      <c r="DP326" s="486"/>
      <c r="DQ326" s="486"/>
      <c r="DR326" s="486"/>
      <c r="DS326" s="486"/>
      <c r="DT326" s="486"/>
      <c r="DU326" s="486"/>
      <c r="DV326" s="486"/>
      <c r="DW326" s="486"/>
      <c r="DX326" s="486"/>
      <c r="DY326" s="486"/>
      <c r="DZ326" s="486"/>
      <c r="EA326" s="486"/>
      <c r="EB326" s="486"/>
      <c r="EC326" s="486"/>
      <c r="ED326" s="486"/>
      <c r="EE326" s="486"/>
      <c r="EF326" s="486"/>
    </row>
    <row r="327" spans="3:136" s="300" customFormat="1" x14ac:dyDescent="0.25">
      <c r="C327" s="303"/>
      <c r="D327" s="304"/>
      <c r="E327" s="304"/>
      <c r="F327" s="304"/>
      <c r="G327" s="304"/>
      <c r="H327" s="304"/>
      <c r="I327" s="304"/>
      <c r="J327" s="486"/>
      <c r="K327" s="486"/>
      <c r="L327" s="486">
        <v>23600</v>
      </c>
      <c r="M327" s="486"/>
      <c r="N327" s="486"/>
      <c r="O327" s="486"/>
      <c r="P327" s="486"/>
      <c r="Q327" s="486"/>
      <c r="R327" s="486"/>
      <c r="S327" s="486"/>
      <c r="T327" s="486"/>
      <c r="U327" s="486"/>
      <c r="V327" s="486"/>
      <c r="W327" s="486"/>
      <c r="X327" s="486"/>
      <c r="Y327" s="486"/>
      <c r="Z327" s="486"/>
      <c r="AA327" s="486"/>
      <c r="AB327" s="486"/>
      <c r="AC327" s="486"/>
      <c r="AD327" s="486"/>
      <c r="AE327" s="486"/>
      <c r="AF327" s="486"/>
      <c r="AG327" s="486"/>
      <c r="AH327" s="486"/>
      <c r="AI327" s="486"/>
      <c r="AJ327" s="486"/>
      <c r="AK327" s="486"/>
      <c r="AL327" s="486"/>
      <c r="AM327" s="486"/>
      <c r="AN327" s="486"/>
      <c r="AO327" s="486"/>
      <c r="AP327" s="486"/>
      <c r="AQ327" s="486"/>
      <c r="AR327" s="486"/>
      <c r="AS327" s="486"/>
      <c r="AT327" s="486"/>
      <c r="AU327" s="486"/>
      <c r="AV327" s="486"/>
      <c r="AW327" s="486"/>
      <c r="AX327" s="486"/>
      <c r="AY327" s="486"/>
      <c r="AZ327" s="486"/>
      <c r="BA327" s="486"/>
      <c r="BB327" s="486"/>
      <c r="BC327" s="486"/>
      <c r="BD327" s="486"/>
      <c r="BE327" s="486"/>
      <c r="BF327" s="486"/>
      <c r="BG327" s="486"/>
      <c r="BH327" s="486"/>
      <c r="BI327" s="486"/>
      <c r="BJ327" s="486"/>
      <c r="BK327" s="486"/>
      <c r="BL327" s="486"/>
      <c r="BM327" s="486"/>
      <c r="BN327" s="486"/>
      <c r="BO327" s="486"/>
      <c r="BP327" s="486"/>
      <c r="BQ327" s="486"/>
      <c r="BR327" s="486"/>
      <c r="BS327" s="486"/>
      <c r="BT327" s="486"/>
      <c r="BU327" s="486"/>
      <c r="BV327" s="486"/>
      <c r="BW327" s="486"/>
      <c r="BX327" s="486"/>
      <c r="BY327" s="486"/>
      <c r="BZ327" s="486"/>
      <c r="CA327" s="486"/>
      <c r="CB327" s="486"/>
      <c r="CC327" s="486"/>
      <c r="CD327" s="486"/>
      <c r="CE327" s="486"/>
      <c r="CF327" s="486"/>
      <c r="CG327" s="486"/>
      <c r="CH327" s="486"/>
      <c r="CI327" s="486"/>
      <c r="CJ327" s="486"/>
      <c r="CK327" s="486"/>
      <c r="CL327" s="486"/>
      <c r="CM327" s="486"/>
      <c r="CN327" s="486"/>
      <c r="CO327" s="486"/>
      <c r="CP327" s="486"/>
      <c r="CQ327" s="486"/>
      <c r="CR327" s="486"/>
      <c r="CS327" s="486"/>
      <c r="CT327" s="486"/>
      <c r="CU327" s="486"/>
      <c r="CV327" s="486"/>
      <c r="CW327" s="486"/>
      <c r="CX327" s="486"/>
      <c r="CY327" s="486"/>
      <c r="CZ327" s="486"/>
      <c r="DA327" s="486"/>
      <c r="DB327" s="486"/>
      <c r="DC327" s="486"/>
      <c r="DD327" s="486"/>
      <c r="DE327" s="486"/>
      <c r="DF327" s="486"/>
      <c r="DG327" s="486"/>
      <c r="DH327" s="486"/>
      <c r="DI327" s="486"/>
      <c r="DJ327" s="486"/>
      <c r="DK327" s="486"/>
      <c r="DL327" s="486"/>
      <c r="DM327" s="486"/>
      <c r="DN327" s="486"/>
      <c r="DO327" s="486"/>
      <c r="DP327" s="486"/>
      <c r="DQ327" s="486"/>
      <c r="DR327" s="486"/>
      <c r="DS327" s="486"/>
      <c r="DT327" s="486"/>
      <c r="DU327" s="486"/>
      <c r="DV327" s="486"/>
      <c r="DW327" s="486"/>
      <c r="DX327" s="486"/>
      <c r="DY327" s="486"/>
      <c r="DZ327" s="486"/>
      <c r="EA327" s="486"/>
      <c r="EB327" s="486"/>
      <c r="EC327" s="486"/>
      <c r="ED327" s="486"/>
      <c r="EE327" s="486"/>
      <c r="EF327" s="486"/>
    </row>
    <row r="328" spans="3:136" s="300" customFormat="1" x14ac:dyDescent="0.25">
      <c r="C328" s="303"/>
      <c r="D328" s="304"/>
      <c r="E328" s="304"/>
      <c r="F328" s="304"/>
      <c r="G328" s="304"/>
      <c r="H328" s="304"/>
      <c r="I328" s="304"/>
      <c r="J328" s="486"/>
      <c r="K328" s="486"/>
      <c r="L328" s="486">
        <v>23700</v>
      </c>
      <c r="M328" s="486"/>
      <c r="N328" s="486"/>
      <c r="O328" s="486"/>
      <c r="P328" s="486"/>
      <c r="Q328" s="486"/>
      <c r="R328" s="486"/>
      <c r="S328" s="486"/>
      <c r="T328" s="486"/>
      <c r="U328" s="486"/>
      <c r="V328" s="486"/>
      <c r="W328" s="486"/>
      <c r="X328" s="486"/>
      <c r="Y328" s="486"/>
      <c r="Z328" s="486"/>
      <c r="AA328" s="486"/>
      <c r="AB328" s="486"/>
      <c r="AC328" s="486"/>
      <c r="AD328" s="486"/>
      <c r="AE328" s="486"/>
      <c r="AF328" s="486"/>
      <c r="AG328" s="486"/>
      <c r="AH328" s="486"/>
      <c r="AI328" s="486"/>
      <c r="AJ328" s="486"/>
      <c r="AK328" s="486"/>
      <c r="AL328" s="486"/>
      <c r="AM328" s="486"/>
      <c r="AN328" s="486"/>
      <c r="AO328" s="486"/>
      <c r="AP328" s="486"/>
      <c r="AQ328" s="486"/>
      <c r="AR328" s="486"/>
      <c r="AS328" s="486"/>
      <c r="AT328" s="486"/>
      <c r="AU328" s="486"/>
      <c r="AV328" s="486"/>
      <c r="AW328" s="486"/>
      <c r="AX328" s="486"/>
      <c r="AY328" s="486"/>
      <c r="AZ328" s="486"/>
      <c r="BA328" s="486"/>
      <c r="BB328" s="486"/>
      <c r="BC328" s="486"/>
      <c r="BD328" s="486"/>
      <c r="BE328" s="486"/>
      <c r="BF328" s="486"/>
      <c r="BG328" s="486"/>
      <c r="BH328" s="486"/>
      <c r="BI328" s="486"/>
      <c r="BJ328" s="486"/>
      <c r="BK328" s="486"/>
      <c r="BL328" s="486"/>
      <c r="BM328" s="486"/>
      <c r="BN328" s="486"/>
      <c r="BO328" s="486"/>
      <c r="BP328" s="486"/>
      <c r="BQ328" s="486"/>
      <c r="BR328" s="486"/>
      <c r="BS328" s="486"/>
      <c r="BT328" s="486"/>
      <c r="BU328" s="486"/>
      <c r="BV328" s="486"/>
      <c r="BW328" s="486"/>
      <c r="BX328" s="486"/>
      <c r="BY328" s="486"/>
      <c r="BZ328" s="486"/>
      <c r="CA328" s="486"/>
      <c r="CB328" s="486"/>
      <c r="CC328" s="486"/>
      <c r="CD328" s="486"/>
      <c r="CE328" s="486"/>
      <c r="CF328" s="486"/>
      <c r="CG328" s="486"/>
      <c r="CH328" s="486"/>
      <c r="CI328" s="486"/>
      <c r="CJ328" s="486"/>
      <c r="CK328" s="486"/>
      <c r="CL328" s="486"/>
      <c r="CM328" s="486"/>
      <c r="CN328" s="486"/>
      <c r="CO328" s="486"/>
      <c r="CP328" s="486"/>
      <c r="CQ328" s="486"/>
      <c r="CR328" s="486"/>
      <c r="CS328" s="486"/>
      <c r="CT328" s="486"/>
      <c r="CU328" s="486"/>
      <c r="CV328" s="486"/>
      <c r="CW328" s="486"/>
      <c r="CX328" s="486"/>
      <c r="CY328" s="486"/>
      <c r="CZ328" s="486"/>
      <c r="DA328" s="486"/>
      <c r="DB328" s="486"/>
      <c r="DC328" s="486"/>
      <c r="DD328" s="486"/>
      <c r="DE328" s="486"/>
      <c r="DF328" s="486"/>
      <c r="DG328" s="486"/>
      <c r="DH328" s="486"/>
      <c r="DI328" s="486"/>
      <c r="DJ328" s="486"/>
      <c r="DK328" s="486"/>
      <c r="DL328" s="486"/>
      <c r="DM328" s="486"/>
      <c r="DN328" s="486"/>
      <c r="DO328" s="486"/>
      <c r="DP328" s="486"/>
      <c r="DQ328" s="486"/>
      <c r="DR328" s="486"/>
      <c r="DS328" s="486"/>
      <c r="DT328" s="486"/>
      <c r="DU328" s="486"/>
      <c r="DV328" s="486"/>
      <c r="DW328" s="486"/>
      <c r="DX328" s="486"/>
      <c r="DY328" s="486"/>
      <c r="DZ328" s="486"/>
      <c r="EA328" s="486"/>
      <c r="EB328" s="486"/>
      <c r="EC328" s="486"/>
      <c r="ED328" s="486"/>
      <c r="EE328" s="486"/>
      <c r="EF328" s="486"/>
    </row>
    <row r="329" spans="3:136" s="300" customFormat="1" x14ac:dyDescent="0.25">
      <c r="C329" s="303"/>
      <c r="D329" s="304"/>
      <c r="E329" s="304"/>
      <c r="F329" s="304"/>
      <c r="G329" s="304"/>
      <c r="H329" s="304"/>
      <c r="I329" s="304"/>
      <c r="J329" s="486"/>
      <c r="K329" s="486"/>
      <c r="L329" s="486">
        <v>23800</v>
      </c>
      <c r="M329" s="486"/>
      <c r="N329" s="486"/>
      <c r="O329" s="486"/>
      <c r="P329" s="486"/>
      <c r="Q329" s="486"/>
      <c r="R329" s="486"/>
      <c r="S329" s="486"/>
      <c r="T329" s="486"/>
      <c r="U329" s="486"/>
      <c r="V329" s="486"/>
      <c r="W329" s="486"/>
      <c r="X329" s="486"/>
      <c r="Y329" s="486"/>
      <c r="Z329" s="486"/>
      <c r="AA329" s="486"/>
      <c r="AB329" s="486"/>
      <c r="AC329" s="486"/>
      <c r="AD329" s="486"/>
      <c r="AE329" s="486"/>
      <c r="AF329" s="486"/>
      <c r="AG329" s="486"/>
      <c r="AH329" s="486"/>
      <c r="AI329" s="486"/>
      <c r="AJ329" s="486"/>
      <c r="AK329" s="486"/>
      <c r="AL329" s="486"/>
      <c r="AM329" s="486"/>
      <c r="AN329" s="486"/>
      <c r="AO329" s="486"/>
      <c r="AP329" s="486"/>
      <c r="AQ329" s="486"/>
      <c r="AR329" s="486"/>
      <c r="AS329" s="486"/>
      <c r="AT329" s="486"/>
      <c r="AU329" s="486"/>
      <c r="AV329" s="486"/>
      <c r="AW329" s="486"/>
      <c r="AX329" s="486"/>
      <c r="AY329" s="486"/>
      <c r="AZ329" s="486"/>
      <c r="BA329" s="486"/>
      <c r="BB329" s="486"/>
      <c r="BC329" s="486"/>
      <c r="BD329" s="486"/>
      <c r="BE329" s="486"/>
      <c r="BF329" s="486"/>
      <c r="BG329" s="486"/>
      <c r="BH329" s="486"/>
      <c r="BI329" s="486"/>
      <c r="BJ329" s="486"/>
      <c r="BK329" s="486"/>
      <c r="BL329" s="486"/>
      <c r="BM329" s="486"/>
      <c r="BN329" s="486"/>
      <c r="BO329" s="486"/>
      <c r="BP329" s="486"/>
      <c r="BQ329" s="486"/>
      <c r="BR329" s="486"/>
      <c r="BS329" s="486"/>
      <c r="BT329" s="486"/>
      <c r="BU329" s="486"/>
      <c r="BV329" s="486"/>
      <c r="BW329" s="486"/>
      <c r="BX329" s="486"/>
      <c r="BY329" s="486"/>
      <c r="BZ329" s="486"/>
      <c r="CA329" s="486"/>
      <c r="CB329" s="486"/>
      <c r="CC329" s="486"/>
      <c r="CD329" s="486"/>
      <c r="CE329" s="486"/>
      <c r="CF329" s="486"/>
      <c r="CG329" s="486"/>
      <c r="CH329" s="486"/>
      <c r="CI329" s="486"/>
      <c r="CJ329" s="486"/>
      <c r="CK329" s="486"/>
      <c r="CL329" s="486"/>
      <c r="CM329" s="486"/>
      <c r="CN329" s="486"/>
      <c r="CO329" s="486"/>
      <c r="CP329" s="486"/>
      <c r="CQ329" s="486"/>
      <c r="CR329" s="486"/>
      <c r="CS329" s="486"/>
      <c r="CT329" s="486"/>
      <c r="CU329" s="486"/>
      <c r="CV329" s="486"/>
      <c r="CW329" s="486"/>
      <c r="CX329" s="486"/>
      <c r="CY329" s="486"/>
      <c r="CZ329" s="486"/>
      <c r="DA329" s="486"/>
      <c r="DB329" s="486"/>
      <c r="DC329" s="486"/>
      <c r="DD329" s="486"/>
      <c r="DE329" s="486"/>
      <c r="DF329" s="486"/>
      <c r="DG329" s="486"/>
      <c r="DH329" s="486"/>
      <c r="DI329" s="486"/>
      <c r="DJ329" s="486"/>
      <c r="DK329" s="486"/>
      <c r="DL329" s="486"/>
      <c r="DM329" s="486"/>
      <c r="DN329" s="486"/>
      <c r="DO329" s="486"/>
      <c r="DP329" s="486"/>
      <c r="DQ329" s="486"/>
      <c r="DR329" s="486"/>
      <c r="DS329" s="486"/>
      <c r="DT329" s="486"/>
      <c r="DU329" s="486"/>
      <c r="DV329" s="486"/>
      <c r="DW329" s="486"/>
      <c r="DX329" s="486"/>
      <c r="DY329" s="486"/>
      <c r="DZ329" s="486"/>
      <c r="EA329" s="486"/>
      <c r="EB329" s="486"/>
      <c r="EC329" s="486"/>
      <c r="ED329" s="486"/>
      <c r="EE329" s="486"/>
      <c r="EF329" s="486"/>
    </row>
    <row r="330" spans="3:136" s="300" customFormat="1" x14ac:dyDescent="0.25">
      <c r="C330" s="303"/>
      <c r="D330" s="304"/>
      <c r="E330" s="304"/>
      <c r="F330" s="304"/>
      <c r="G330" s="304"/>
      <c r="H330" s="304"/>
      <c r="I330" s="304"/>
      <c r="J330" s="486"/>
      <c r="K330" s="486"/>
      <c r="L330" s="486">
        <v>23900</v>
      </c>
      <c r="M330" s="486"/>
      <c r="N330" s="486"/>
      <c r="O330" s="486"/>
      <c r="P330" s="486"/>
      <c r="Q330" s="486"/>
      <c r="R330" s="486"/>
      <c r="S330" s="486"/>
      <c r="T330" s="486"/>
      <c r="U330" s="486"/>
      <c r="V330" s="486"/>
      <c r="W330" s="486"/>
      <c r="X330" s="486"/>
      <c r="Y330" s="486"/>
      <c r="Z330" s="486"/>
      <c r="AA330" s="486"/>
      <c r="AB330" s="486"/>
      <c r="AC330" s="486"/>
      <c r="AD330" s="486"/>
      <c r="AE330" s="486"/>
      <c r="AF330" s="486"/>
      <c r="AG330" s="486"/>
      <c r="AH330" s="486"/>
      <c r="AI330" s="486"/>
      <c r="AJ330" s="486"/>
      <c r="AK330" s="486"/>
      <c r="AL330" s="486"/>
      <c r="AM330" s="486"/>
      <c r="AN330" s="486"/>
      <c r="AO330" s="486"/>
      <c r="AP330" s="486"/>
      <c r="AQ330" s="486"/>
      <c r="AR330" s="486"/>
      <c r="AS330" s="486"/>
      <c r="AT330" s="486"/>
      <c r="AU330" s="486"/>
      <c r="AV330" s="486"/>
      <c r="AW330" s="486"/>
      <c r="AX330" s="486"/>
      <c r="AY330" s="486"/>
      <c r="AZ330" s="486"/>
      <c r="BA330" s="486"/>
      <c r="BB330" s="486"/>
      <c r="BC330" s="486"/>
      <c r="BD330" s="486"/>
      <c r="BE330" s="486"/>
      <c r="BF330" s="486"/>
      <c r="BG330" s="486"/>
      <c r="BH330" s="486"/>
      <c r="BI330" s="486"/>
      <c r="BJ330" s="486"/>
      <c r="BK330" s="486"/>
      <c r="BL330" s="486"/>
      <c r="BM330" s="486"/>
      <c r="BN330" s="486"/>
      <c r="BO330" s="486"/>
      <c r="BP330" s="486"/>
      <c r="BQ330" s="486"/>
      <c r="BR330" s="486"/>
      <c r="BS330" s="486"/>
      <c r="BT330" s="486"/>
      <c r="BU330" s="486"/>
      <c r="BV330" s="486"/>
      <c r="BW330" s="486"/>
      <c r="BX330" s="486"/>
      <c r="BY330" s="486"/>
      <c r="BZ330" s="486"/>
      <c r="CA330" s="486"/>
      <c r="CB330" s="486"/>
      <c r="CC330" s="486"/>
      <c r="CD330" s="486"/>
      <c r="CE330" s="486"/>
      <c r="CF330" s="486"/>
      <c r="CG330" s="486"/>
      <c r="CH330" s="486"/>
      <c r="CI330" s="486"/>
      <c r="CJ330" s="486"/>
      <c r="CK330" s="486"/>
      <c r="CL330" s="486"/>
      <c r="CM330" s="486"/>
      <c r="CN330" s="486"/>
      <c r="CO330" s="486"/>
      <c r="CP330" s="486"/>
      <c r="CQ330" s="486"/>
      <c r="CR330" s="486"/>
      <c r="CS330" s="486"/>
      <c r="CT330" s="486"/>
      <c r="CU330" s="486"/>
      <c r="CV330" s="486"/>
      <c r="CW330" s="486"/>
      <c r="CX330" s="486"/>
      <c r="CY330" s="486"/>
      <c r="CZ330" s="486"/>
      <c r="DA330" s="486"/>
      <c r="DB330" s="486"/>
      <c r="DC330" s="486"/>
      <c r="DD330" s="486"/>
      <c r="DE330" s="486"/>
      <c r="DF330" s="486"/>
      <c r="DG330" s="486"/>
      <c r="DH330" s="486"/>
      <c r="DI330" s="486"/>
      <c r="DJ330" s="486"/>
      <c r="DK330" s="486"/>
      <c r="DL330" s="486"/>
      <c r="DM330" s="486"/>
      <c r="DN330" s="486"/>
      <c r="DO330" s="486"/>
      <c r="DP330" s="486"/>
      <c r="DQ330" s="486"/>
      <c r="DR330" s="486"/>
      <c r="DS330" s="486"/>
      <c r="DT330" s="486"/>
      <c r="DU330" s="486"/>
      <c r="DV330" s="486"/>
      <c r="DW330" s="486"/>
      <c r="DX330" s="486"/>
      <c r="DY330" s="486"/>
      <c r="DZ330" s="486"/>
      <c r="EA330" s="486"/>
      <c r="EB330" s="486"/>
      <c r="EC330" s="486"/>
      <c r="ED330" s="486"/>
      <c r="EE330" s="486"/>
      <c r="EF330" s="486"/>
    </row>
    <row r="331" spans="3:136" s="300" customFormat="1" x14ac:dyDescent="0.25">
      <c r="C331" s="303"/>
      <c r="D331" s="304"/>
      <c r="E331" s="304"/>
      <c r="F331" s="304"/>
      <c r="G331" s="304"/>
      <c r="H331" s="304"/>
      <c r="I331" s="304"/>
      <c r="J331" s="486"/>
      <c r="K331" s="486"/>
      <c r="L331" s="486">
        <v>24000</v>
      </c>
      <c r="M331" s="486"/>
      <c r="N331" s="486"/>
      <c r="O331" s="486"/>
      <c r="P331" s="486"/>
      <c r="Q331" s="486"/>
      <c r="R331" s="486"/>
      <c r="S331" s="486"/>
      <c r="T331" s="486"/>
      <c r="U331" s="486"/>
      <c r="V331" s="486"/>
      <c r="W331" s="486"/>
      <c r="X331" s="486"/>
      <c r="Y331" s="486"/>
      <c r="Z331" s="486"/>
      <c r="AA331" s="486"/>
      <c r="AB331" s="486"/>
      <c r="AC331" s="486"/>
      <c r="AD331" s="486"/>
      <c r="AE331" s="486"/>
      <c r="AF331" s="486"/>
      <c r="AG331" s="486"/>
      <c r="AH331" s="486"/>
      <c r="AI331" s="486"/>
      <c r="AJ331" s="486"/>
      <c r="AK331" s="486"/>
      <c r="AL331" s="486"/>
      <c r="AM331" s="486"/>
      <c r="AN331" s="486"/>
      <c r="AO331" s="486"/>
      <c r="AP331" s="486"/>
      <c r="AQ331" s="486"/>
      <c r="AR331" s="486"/>
      <c r="AS331" s="486"/>
      <c r="AT331" s="486"/>
      <c r="AU331" s="486"/>
      <c r="AV331" s="486"/>
      <c r="AW331" s="486"/>
      <c r="AX331" s="486"/>
      <c r="AY331" s="486"/>
      <c r="AZ331" s="486"/>
      <c r="BA331" s="486"/>
      <c r="BB331" s="486"/>
      <c r="BC331" s="486"/>
      <c r="BD331" s="486"/>
      <c r="BE331" s="486"/>
      <c r="BF331" s="486"/>
      <c r="BG331" s="486"/>
      <c r="BH331" s="486"/>
      <c r="BI331" s="486"/>
      <c r="BJ331" s="486"/>
      <c r="BK331" s="486"/>
      <c r="BL331" s="486"/>
      <c r="BM331" s="486"/>
      <c r="BN331" s="486"/>
      <c r="BO331" s="486"/>
      <c r="BP331" s="486"/>
      <c r="BQ331" s="486"/>
      <c r="BR331" s="486"/>
      <c r="BS331" s="486"/>
      <c r="BT331" s="486"/>
      <c r="BU331" s="486"/>
      <c r="BV331" s="486"/>
      <c r="BW331" s="486"/>
      <c r="BX331" s="486"/>
      <c r="BY331" s="486"/>
      <c r="BZ331" s="486"/>
      <c r="CA331" s="486"/>
      <c r="CB331" s="486"/>
      <c r="CC331" s="486"/>
      <c r="CD331" s="486"/>
      <c r="CE331" s="486"/>
      <c r="CF331" s="486"/>
      <c r="CG331" s="486"/>
      <c r="CH331" s="486"/>
      <c r="CI331" s="486"/>
      <c r="CJ331" s="486"/>
      <c r="CK331" s="486"/>
      <c r="CL331" s="486"/>
      <c r="CM331" s="486"/>
      <c r="CN331" s="486"/>
      <c r="CO331" s="486"/>
      <c r="CP331" s="486"/>
      <c r="CQ331" s="486"/>
      <c r="CR331" s="486"/>
      <c r="CS331" s="486"/>
      <c r="CT331" s="486"/>
      <c r="CU331" s="486"/>
      <c r="CV331" s="486"/>
      <c r="CW331" s="486"/>
      <c r="CX331" s="486"/>
      <c r="CY331" s="486"/>
      <c r="CZ331" s="486"/>
      <c r="DA331" s="486"/>
      <c r="DB331" s="486"/>
      <c r="DC331" s="486"/>
      <c r="DD331" s="486"/>
      <c r="DE331" s="486"/>
      <c r="DF331" s="486"/>
      <c r="DG331" s="486"/>
      <c r="DH331" s="486"/>
      <c r="DI331" s="486"/>
      <c r="DJ331" s="486"/>
      <c r="DK331" s="486"/>
      <c r="DL331" s="486"/>
      <c r="DM331" s="486"/>
      <c r="DN331" s="486"/>
      <c r="DO331" s="486"/>
      <c r="DP331" s="486"/>
      <c r="DQ331" s="486"/>
      <c r="DR331" s="486"/>
      <c r="DS331" s="486"/>
      <c r="DT331" s="486"/>
      <c r="DU331" s="486"/>
      <c r="DV331" s="486"/>
      <c r="DW331" s="486"/>
      <c r="DX331" s="486"/>
      <c r="DY331" s="486"/>
      <c r="DZ331" s="486"/>
      <c r="EA331" s="486"/>
      <c r="EB331" s="486"/>
      <c r="EC331" s="486"/>
      <c r="ED331" s="486"/>
      <c r="EE331" s="486"/>
      <c r="EF331" s="486"/>
    </row>
    <row r="332" spans="3:136" s="300" customFormat="1" x14ac:dyDescent="0.25">
      <c r="C332" s="303"/>
      <c r="D332" s="304"/>
      <c r="E332" s="304"/>
      <c r="F332" s="304"/>
      <c r="G332" s="304"/>
      <c r="H332" s="304"/>
      <c r="I332" s="304"/>
      <c r="J332" s="486"/>
      <c r="K332" s="486"/>
      <c r="L332" s="486">
        <v>24100</v>
      </c>
      <c r="M332" s="486"/>
      <c r="N332" s="486"/>
      <c r="O332" s="486"/>
      <c r="P332" s="486"/>
      <c r="Q332" s="486"/>
      <c r="R332" s="486"/>
      <c r="S332" s="486"/>
      <c r="T332" s="486"/>
      <c r="U332" s="486"/>
      <c r="V332" s="486"/>
      <c r="W332" s="486"/>
      <c r="X332" s="486"/>
      <c r="Y332" s="486"/>
      <c r="Z332" s="486"/>
      <c r="AA332" s="486"/>
      <c r="AB332" s="486"/>
      <c r="AC332" s="486"/>
      <c r="AD332" s="486"/>
      <c r="AE332" s="486"/>
      <c r="AF332" s="486"/>
      <c r="AG332" s="486"/>
      <c r="AH332" s="486"/>
      <c r="AI332" s="486"/>
      <c r="AJ332" s="486"/>
      <c r="AK332" s="486"/>
      <c r="AL332" s="486"/>
      <c r="AM332" s="486"/>
      <c r="AN332" s="486"/>
      <c r="AO332" s="486"/>
      <c r="AP332" s="486"/>
      <c r="AQ332" s="486"/>
      <c r="AR332" s="486"/>
      <c r="AS332" s="486"/>
      <c r="AT332" s="486"/>
      <c r="AU332" s="486"/>
      <c r="AV332" s="486"/>
      <c r="AW332" s="486"/>
      <c r="AX332" s="486"/>
      <c r="AY332" s="486"/>
      <c r="AZ332" s="486"/>
      <c r="BA332" s="486"/>
      <c r="BB332" s="486"/>
      <c r="BC332" s="486"/>
      <c r="BD332" s="486"/>
      <c r="BE332" s="486"/>
      <c r="BF332" s="486"/>
      <c r="BG332" s="486"/>
      <c r="BH332" s="486"/>
      <c r="BI332" s="486"/>
      <c r="BJ332" s="486"/>
      <c r="BK332" s="486"/>
      <c r="BL332" s="486"/>
      <c r="BM332" s="486"/>
      <c r="BN332" s="486"/>
      <c r="BO332" s="486"/>
      <c r="BP332" s="486"/>
      <c r="BQ332" s="486"/>
      <c r="BR332" s="486"/>
      <c r="BS332" s="486"/>
      <c r="BT332" s="486"/>
      <c r="BU332" s="486"/>
      <c r="BV332" s="486"/>
      <c r="BW332" s="486"/>
      <c r="BX332" s="486"/>
      <c r="BY332" s="486"/>
      <c r="BZ332" s="486"/>
      <c r="CA332" s="486"/>
      <c r="CB332" s="486"/>
      <c r="CC332" s="486"/>
      <c r="CD332" s="486"/>
      <c r="CE332" s="486"/>
      <c r="CF332" s="486"/>
      <c r="CG332" s="486"/>
      <c r="CH332" s="486"/>
      <c r="CI332" s="486"/>
      <c r="CJ332" s="486"/>
      <c r="CK332" s="486"/>
      <c r="CL332" s="486"/>
      <c r="CM332" s="486"/>
      <c r="CN332" s="486"/>
      <c r="CO332" s="486"/>
      <c r="CP332" s="486"/>
      <c r="CQ332" s="486"/>
      <c r="CR332" s="486"/>
      <c r="CS332" s="486"/>
      <c r="CT332" s="486"/>
      <c r="CU332" s="486"/>
      <c r="CV332" s="486"/>
      <c r="CW332" s="486"/>
      <c r="CX332" s="486"/>
      <c r="CY332" s="486"/>
      <c r="CZ332" s="486"/>
      <c r="DA332" s="486"/>
      <c r="DB332" s="486"/>
      <c r="DC332" s="486"/>
      <c r="DD332" s="486"/>
      <c r="DE332" s="486"/>
      <c r="DF332" s="486"/>
      <c r="DG332" s="486"/>
      <c r="DH332" s="486"/>
      <c r="DI332" s="486"/>
      <c r="DJ332" s="486"/>
      <c r="DK332" s="486"/>
      <c r="DL332" s="486"/>
      <c r="DM332" s="486"/>
      <c r="DN332" s="486"/>
      <c r="DO332" s="486"/>
      <c r="DP332" s="486"/>
      <c r="DQ332" s="486"/>
      <c r="DR332" s="486"/>
      <c r="DS332" s="486"/>
      <c r="DT332" s="486"/>
      <c r="DU332" s="486"/>
      <c r="DV332" s="486"/>
      <c r="DW332" s="486"/>
      <c r="DX332" s="486"/>
      <c r="DY332" s="486"/>
      <c r="DZ332" s="486"/>
      <c r="EA332" s="486"/>
      <c r="EB332" s="486"/>
      <c r="EC332" s="486"/>
      <c r="ED332" s="486"/>
      <c r="EE332" s="486"/>
      <c r="EF332" s="486"/>
    </row>
    <row r="333" spans="3:136" s="300" customFormat="1" x14ac:dyDescent="0.25">
      <c r="C333" s="303"/>
      <c r="D333" s="304"/>
      <c r="E333" s="304"/>
      <c r="F333" s="304"/>
      <c r="G333" s="304"/>
      <c r="H333" s="304"/>
      <c r="I333" s="304"/>
      <c r="J333" s="486"/>
      <c r="K333" s="486"/>
      <c r="L333" s="486">
        <v>24200</v>
      </c>
      <c r="M333" s="486"/>
      <c r="N333" s="486"/>
      <c r="O333" s="486"/>
      <c r="P333" s="486"/>
      <c r="Q333" s="486"/>
      <c r="R333" s="486"/>
      <c r="S333" s="486"/>
      <c r="T333" s="486"/>
      <c r="U333" s="486"/>
      <c r="V333" s="486"/>
      <c r="W333" s="486"/>
      <c r="X333" s="486"/>
      <c r="Y333" s="486"/>
      <c r="Z333" s="486"/>
      <c r="AA333" s="486"/>
      <c r="AB333" s="486"/>
      <c r="AC333" s="486"/>
      <c r="AD333" s="486"/>
      <c r="AE333" s="486"/>
      <c r="AF333" s="486"/>
      <c r="AG333" s="486"/>
      <c r="AH333" s="486"/>
      <c r="AI333" s="486"/>
      <c r="AJ333" s="486"/>
      <c r="AK333" s="486"/>
      <c r="AL333" s="486"/>
      <c r="AM333" s="486"/>
      <c r="AN333" s="486"/>
      <c r="AO333" s="486"/>
      <c r="AP333" s="486"/>
      <c r="AQ333" s="486"/>
      <c r="AR333" s="486"/>
      <c r="AS333" s="486"/>
      <c r="AT333" s="486"/>
      <c r="AU333" s="486"/>
      <c r="AV333" s="486"/>
      <c r="AW333" s="486"/>
      <c r="AX333" s="486"/>
      <c r="AY333" s="486"/>
      <c r="AZ333" s="486"/>
      <c r="BA333" s="486"/>
      <c r="BB333" s="486"/>
      <c r="BC333" s="486"/>
      <c r="BD333" s="486"/>
      <c r="BE333" s="486"/>
      <c r="BF333" s="486"/>
      <c r="BG333" s="486"/>
      <c r="BH333" s="486"/>
      <c r="BI333" s="486"/>
      <c r="BJ333" s="486"/>
      <c r="BK333" s="486"/>
      <c r="BL333" s="486"/>
      <c r="BM333" s="486"/>
      <c r="BN333" s="486"/>
      <c r="BO333" s="486"/>
      <c r="BP333" s="486"/>
      <c r="BQ333" s="486"/>
      <c r="BR333" s="486"/>
      <c r="BS333" s="486"/>
      <c r="BT333" s="486"/>
      <c r="BU333" s="486"/>
      <c r="BV333" s="486"/>
      <c r="BW333" s="486"/>
      <c r="BX333" s="486"/>
      <c r="BY333" s="486"/>
      <c r="BZ333" s="486"/>
      <c r="CA333" s="486"/>
      <c r="CB333" s="486"/>
      <c r="CC333" s="486"/>
      <c r="CD333" s="486"/>
      <c r="CE333" s="486"/>
      <c r="CF333" s="486"/>
      <c r="CG333" s="486"/>
      <c r="CH333" s="486"/>
      <c r="CI333" s="486"/>
      <c r="CJ333" s="486"/>
      <c r="CK333" s="486"/>
      <c r="CL333" s="486"/>
      <c r="CM333" s="486"/>
      <c r="CN333" s="486"/>
      <c r="CO333" s="486"/>
      <c r="CP333" s="486"/>
      <c r="CQ333" s="486"/>
      <c r="CR333" s="486"/>
      <c r="CS333" s="486"/>
      <c r="CT333" s="486"/>
      <c r="CU333" s="486"/>
      <c r="CV333" s="486"/>
      <c r="CW333" s="486"/>
      <c r="CX333" s="486"/>
      <c r="CY333" s="486"/>
      <c r="CZ333" s="486"/>
      <c r="DA333" s="486"/>
      <c r="DB333" s="486"/>
      <c r="DC333" s="486"/>
      <c r="DD333" s="486"/>
      <c r="DE333" s="486"/>
      <c r="DF333" s="486"/>
      <c r="DG333" s="486"/>
      <c r="DH333" s="486"/>
      <c r="DI333" s="486"/>
      <c r="DJ333" s="486"/>
      <c r="DK333" s="486"/>
      <c r="DL333" s="486"/>
      <c r="DM333" s="486"/>
      <c r="DN333" s="486"/>
      <c r="DO333" s="486"/>
      <c r="DP333" s="486"/>
      <c r="DQ333" s="486"/>
      <c r="DR333" s="486"/>
      <c r="DS333" s="486"/>
      <c r="DT333" s="486"/>
      <c r="DU333" s="486"/>
      <c r="DV333" s="486"/>
      <c r="DW333" s="486"/>
      <c r="DX333" s="486"/>
      <c r="DY333" s="486"/>
      <c r="DZ333" s="486"/>
      <c r="EA333" s="486"/>
      <c r="EB333" s="486"/>
      <c r="EC333" s="486"/>
      <c r="ED333" s="486"/>
      <c r="EE333" s="486"/>
      <c r="EF333" s="486"/>
    </row>
    <row r="334" spans="3:136" s="300" customFormat="1" x14ac:dyDescent="0.25">
      <c r="C334" s="303"/>
      <c r="D334" s="304"/>
      <c r="E334" s="304"/>
      <c r="F334" s="304"/>
      <c r="G334" s="304"/>
      <c r="H334" s="304"/>
      <c r="I334" s="304"/>
      <c r="J334" s="486"/>
      <c r="K334" s="486"/>
      <c r="L334" s="486">
        <v>24300</v>
      </c>
      <c r="M334" s="486"/>
      <c r="N334" s="486"/>
      <c r="O334" s="486"/>
      <c r="P334" s="486"/>
      <c r="Q334" s="486"/>
      <c r="R334" s="486"/>
      <c r="S334" s="486"/>
      <c r="T334" s="486"/>
      <c r="U334" s="486"/>
      <c r="V334" s="486"/>
      <c r="W334" s="486"/>
      <c r="X334" s="486"/>
      <c r="Y334" s="486"/>
      <c r="Z334" s="486"/>
      <c r="AA334" s="486"/>
      <c r="AB334" s="486"/>
      <c r="AC334" s="486"/>
      <c r="AD334" s="486"/>
      <c r="AE334" s="486"/>
      <c r="AF334" s="486"/>
      <c r="AG334" s="486"/>
      <c r="AH334" s="486"/>
      <c r="AI334" s="486"/>
      <c r="AJ334" s="486"/>
      <c r="AK334" s="486"/>
      <c r="AL334" s="486"/>
      <c r="AM334" s="486"/>
      <c r="AN334" s="486"/>
      <c r="AO334" s="486"/>
      <c r="AP334" s="486"/>
      <c r="AQ334" s="486"/>
      <c r="AR334" s="486"/>
      <c r="AS334" s="486"/>
      <c r="AT334" s="486"/>
      <c r="AU334" s="486"/>
      <c r="AV334" s="486"/>
      <c r="AW334" s="486"/>
      <c r="AX334" s="486"/>
      <c r="AY334" s="486"/>
      <c r="AZ334" s="486"/>
      <c r="BA334" s="486"/>
      <c r="BB334" s="486"/>
      <c r="BC334" s="486"/>
      <c r="BD334" s="486"/>
      <c r="BE334" s="486"/>
      <c r="BF334" s="486"/>
      <c r="BG334" s="486"/>
      <c r="BH334" s="486"/>
      <c r="BI334" s="486"/>
      <c r="BJ334" s="486"/>
      <c r="BK334" s="486"/>
      <c r="BL334" s="486"/>
      <c r="BM334" s="486"/>
      <c r="BN334" s="486"/>
      <c r="BO334" s="486"/>
      <c r="BP334" s="486"/>
      <c r="BQ334" s="486"/>
      <c r="BR334" s="486"/>
      <c r="BS334" s="486"/>
      <c r="BT334" s="486"/>
      <c r="BU334" s="486"/>
      <c r="BV334" s="486"/>
      <c r="BW334" s="486"/>
      <c r="BX334" s="486"/>
      <c r="BY334" s="486"/>
      <c r="BZ334" s="486"/>
      <c r="CA334" s="486"/>
      <c r="CB334" s="486"/>
      <c r="CC334" s="486"/>
      <c r="CD334" s="486"/>
      <c r="CE334" s="486"/>
      <c r="CF334" s="486"/>
      <c r="CG334" s="486"/>
      <c r="CH334" s="486"/>
      <c r="CI334" s="486"/>
      <c r="CJ334" s="486"/>
      <c r="CK334" s="486"/>
      <c r="CL334" s="486"/>
      <c r="CM334" s="486"/>
      <c r="CN334" s="486"/>
      <c r="CO334" s="486"/>
      <c r="CP334" s="486"/>
      <c r="CQ334" s="486"/>
      <c r="CR334" s="486"/>
      <c r="CS334" s="486"/>
      <c r="CT334" s="486"/>
      <c r="CU334" s="486"/>
      <c r="CV334" s="486"/>
      <c r="CW334" s="486"/>
      <c r="CX334" s="486"/>
      <c r="CY334" s="486"/>
      <c r="CZ334" s="486"/>
      <c r="DA334" s="486"/>
      <c r="DB334" s="486"/>
      <c r="DC334" s="486"/>
      <c r="DD334" s="486"/>
      <c r="DE334" s="486"/>
      <c r="DF334" s="486"/>
      <c r="DG334" s="486"/>
      <c r="DH334" s="486"/>
      <c r="DI334" s="486"/>
      <c r="DJ334" s="486"/>
      <c r="DK334" s="486"/>
      <c r="DL334" s="486"/>
      <c r="DM334" s="486"/>
      <c r="DN334" s="486"/>
      <c r="DO334" s="486"/>
      <c r="DP334" s="486"/>
      <c r="DQ334" s="486"/>
      <c r="DR334" s="486"/>
      <c r="DS334" s="486"/>
      <c r="DT334" s="486"/>
      <c r="DU334" s="486"/>
      <c r="DV334" s="486"/>
      <c r="DW334" s="486"/>
      <c r="DX334" s="486"/>
      <c r="DY334" s="486"/>
      <c r="DZ334" s="486"/>
      <c r="EA334" s="486"/>
      <c r="EB334" s="486"/>
      <c r="EC334" s="486"/>
      <c r="ED334" s="486"/>
      <c r="EE334" s="486"/>
      <c r="EF334" s="486"/>
    </row>
    <row r="335" spans="3:136" s="300" customFormat="1" x14ac:dyDescent="0.25">
      <c r="C335" s="303"/>
      <c r="D335" s="304"/>
      <c r="E335" s="304"/>
      <c r="F335" s="304"/>
      <c r="G335" s="304"/>
      <c r="H335" s="304"/>
      <c r="I335" s="304"/>
      <c r="J335" s="486"/>
      <c r="K335" s="486"/>
      <c r="L335" s="486">
        <v>24400</v>
      </c>
      <c r="M335" s="486"/>
      <c r="N335" s="486"/>
      <c r="O335" s="486"/>
      <c r="P335" s="486"/>
      <c r="Q335" s="486"/>
      <c r="R335" s="486"/>
      <c r="S335" s="486"/>
      <c r="T335" s="486"/>
      <c r="U335" s="486"/>
      <c r="V335" s="486"/>
      <c r="W335" s="486"/>
      <c r="X335" s="486"/>
      <c r="Y335" s="486"/>
      <c r="Z335" s="486"/>
      <c r="AA335" s="486"/>
      <c r="AB335" s="486"/>
      <c r="AC335" s="486"/>
      <c r="AD335" s="486"/>
      <c r="AE335" s="486"/>
      <c r="AF335" s="486"/>
      <c r="AG335" s="486"/>
      <c r="AH335" s="486"/>
      <c r="AI335" s="486"/>
      <c r="AJ335" s="486"/>
      <c r="AK335" s="486"/>
      <c r="AL335" s="486"/>
      <c r="AM335" s="486"/>
      <c r="AN335" s="486"/>
      <c r="AO335" s="486"/>
      <c r="AP335" s="486"/>
      <c r="AQ335" s="486"/>
      <c r="AR335" s="486"/>
      <c r="AS335" s="486"/>
      <c r="AT335" s="486"/>
      <c r="AU335" s="486"/>
      <c r="AV335" s="486"/>
      <c r="AW335" s="486"/>
      <c r="AX335" s="486"/>
      <c r="AY335" s="486"/>
      <c r="AZ335" s="486"/>
      <c r="BA335" s="486"/>
      <c r="BB335" s="486"/>
      <c r="BC335" s="486"/>
      <c r="BD335" s="486"/>
      <c r="BE335" s="486"/>
      <c r="BF335" s="486"/>
      <c r="BG335" s="486"/>
      <c r="BH335" s="486"/>
      <c r="BI335" s="486"/>
      <c r="BJ335" s="486"/>
      <c r="BK335" s="486"/>
      <c r="BL335" s="486"/>
      <c r="BM335" s="486"/>
      <c r="BN335" s="486"/>
      <c r="BO335" s="486"/>
      <c r="BP335" s="486"/>
      <c r="BQ335" s="486"/>
      <c r="BR335" s="486"/>
      <c r="BS335" s="486"/>
      <c r="BT335" s="486"/>
      <c r="BU335" s="486"/>
      <c r="BV335" s="486"/>
      <c r="BW335" s="486"/>
      <c r="BX335" s="486"/>
      <c r="BY335" s="486"/>
      <c r="BZ335" s="486"/>
      <c r="CA335" s="486"/>
      <c r="CB335" s="486"/>
      <c r="CC335" s="486"/>
      <c r="CD335" s="486"/>
      <c r="CE335" s="486"/>
      <c r="CF335" s="486"/>
      <c r="CG335" s="486"/>
      <c r="CH335" s="486"/>
      <c r="CI335" s="486"/>
      <c r="CJ335" s="486"/>
      <c r="CK335" s="486"/>
      <c r="CL335" s="486"/>
      <c r="CM335" s="486"/>
      <c r="CN335" s="486"/>
      <c r="CO335" s="486"/>
      <c r="CP335" s="486"/>
      <c r="CQ335" s="486"/>
      <c r="CR335" s="486"/>
      <c r="CS335" s="486"/>
      <c r="CT335" s="486"/>
      <c r="CU335" s="486"/>
      <c r="CV335" s="486"/>
      <c r="CW335" s="486"/>
      <c r="CX335" s="486"/>
      <c r="CY335" s="486"/>
      <c r="CZ335" s="486"/>
      <c r="DA335" s="486"/>
      <c r="DB335" s="486"/>
      <c r="DC335" s="486"/>
      <c r="DD335" s="486"/>
      <c r="DE335" s="486"/>
      <c r="DF335" s="486"/>
      <c r="DG335" s="486"/>
      <c r="DH335" s="486"/>
      <c r="DI335" s="486"/>
      <c r="DJ335" s="486"/>
      <c r="DK335" s="486"/>
      <c r="DL335" s="486"/>
      <c r="DM335" s="486"/>
      <c r="DN335" s="486"/>
      <c r="DO335" s="486"/>
      <c r="DP335" s="486"/>
      <c r="DQ335" s="486"/>
      <c r="DR335" s="486"/>
      <c r="DS335" s="486"/>
      <c r="DT335" s="486"/>
      <c r="DU335" s="486"/>
      <c r="DV335" s="486"/>
      <c r="DW335" s="486"/>
      <c r="DX335" s="486"/>
      <c r="DY335" s="486"/>
      <c r="DZ335" s="486"/>
      <c r="EA335" s="486"/>
      <c r="EB335" s="486"/>
      <c r="EC335" s="486"/>
      <c r="ED335" s="486"/>
      <c r="EE335" s="486"/>
      <c r="EF335" s="486"/>
    </row>
    <row r="336" spans="3:136" s="300" customFormat="1" x14ac:dyDescent="0.25">
      <c r="C336" s="303"/>
      <c r="D336" s="304"/>
      <c r="E336" s="304"/>
      <c r="F336" s="304"/>
      <c r="G336" s="304"/>
      <c r="H336" s="304"/>
      <c r="I336" s="304"/>
      <c r="J336" s="486"/>
      <c r="K336" s="486"/>
      <c r="L336" s="486">
        <v>24500</v>
      </c>
      <c r="M336" s="486"/>
      <c r="N336" s="486"/>
      <c r="O336" s="486"/>
      <c r="P336" s="486"/>
      <c r="Q336" s="486"/>
      <c r="R336" s="486"/>
      <c r="S336" s="486"/>
      <c r="T336" s="486"/>
      <c r="U336" s="486"/>
      <c r="V336" s="486"/>
      <c r="W336" s="486"/>
      <c r="X336" s="486"/>
      <c r="Y336" s="486"/>
      <c r="Z336" s="486"/>
      <c r="AA336" s="486"/>
      <c r="AB336" s="486"/>
      <c r="AC336" s="486"/>
      <c r="AD336" s="486"/>
      <c r="AE336" s="486"/>
      <c r="AF336" s="486"/>
      <c r="AG336" s="486"/>
      <c r="AH336" s="486"/>
      <c r="AI336" s="486"/>
      <c r="AJ336" s="486"/>
      <c r="AK336" s="486"/>
      <c r="AL336" s="486"/>
      <c r="AM336" s="486"/>
      <c r="AN336" s="486"/>
      <c r="AO336" s="486"/>
      <c r="AP336" s="486"/>
      <c r="AQ336" s="486"/>
      <c r="AR336" s="486"/>
      <c r="AS336" s="486"/>
      <c r="AT336" s="486"/>
      <c r="AU336" s="486"/>
      <c r="AV336" s="486"/>
      <c r="AW336" s="486"/>
      <c r="AX336" s="486"/>
      <c r="AY336" s="486"/>
      <c r="AZ336" s="486"/>
      <c r="BA336" s="486"/>
      <c r="BB336" s="486"/>
      <c r="BC336" s="486"/>
      <c r="BD336" s="486"/>
      <c r="BE336" s="486"/>
      <c r="BF336" s="486"/>
      <c r="BG336" s="486"/>
      <c r="BH336" s="486"/>
      <c r="BI336" s="486"/>
      <c r="BJ336" s="486"/>
      <c r="BK336" s="486"/>
      <c r="BL336" s="486"/>
      <c r="BM336" s="486"/>
      <c r="BN336" s="486"/>
      <c r="BO336" s="486"/>
      <c r="BP336" s="486"/>
      <c r="BQ336" s="486"/>
      <c r="BR336" s="486"/>
      <c r="BS336" s="486"/>
      <c r="BT336" s="486"/>
      <c r="BU336" s="486"/>
      <c r="BV336" s="486"/>
      <c r="BW336" s="486"/>
      <c r="BX336" s="486"/>
      <c r="BY336" s="486"/>
      <c r="BZ336" s="486"/>
      <c r="CA336" s="486"/>
      <c r="CB336" s="486"/>
      <c r="CC336" s="486"/>
      <c r="CD336" s="486"/>
      <c r="CE336" s="486"/>
      <c r="CF336" s="486"/>
      <c r="CG336" s="486"/>
      <c r="CH336" s="486"/>
      <c r="CI336" s="486"/>
      <c r="CJ336" s="486"/>
      <c r="CK336" s="486"/>
      <c r="CL336" s="486"/>
      <c r="CM336" s="486"/>
      <c r="CN336" s="486"/>
      <c r="CO336" s="486"/>
      <c r="CP336" s="486"/>
      <c r="CQ336" s="486"/>
      <c r="CR336" s="486"/>
      <c r="CS336" s="486"/>
      <c r="CT336" s="486"/>
      <c r="CU336" s="486"/>
      <c r="CV336" s="486"/>
      <c r="CW336" s="486"/>
      <c r="CX336" s="486"/>
      <c r="CY336" s="486"/>
      <c r="CZ336" s="486"/>
      <c r="DA336" s="486"/>
      <c r="DB336" s="486"/>
      <c r="DC336" s="486"/>
      <c r="DD336" s="486"/>
      <c r="DE336" s="486"/>
      <c r="DF336" s="486"/>
      <c r="DG336" s="486"/>
      <c r="DH336" s="486"/>
      <c r="DI336" s="486"/>
      <c r="DJ336" s="486"/>
      <c r="DK336" s="486"/>
      <c r="DL336" s="486"/>
      <c r="DM336" s="486"/>
      <c r="DN336" s="486"/>
      <c r="DO336" s="486"/>
      <c r="DP336" s="486"/>
      <c r="DQ336" s="486"/>
      <c r="DR336" s="486"/>
      <c r="DS336" s="486"/>
      <c r="DT336" s="486"/>
      <c r="DU336" s="486"/>
      <c r="DV336" s="486"/>
      <c r="DW336" s="486"/>
      <c r="DX336" s="486"/>
      <c r="DY336" s="486"/>
      <c r="DZ336" s="486"/>
      <c r="EA336" s="486"/>
      <c r="EB336" s="486"/>
      <c r="EC336" s="486"/>
      <c r="ED336" s="486"/>
      <c r="EE336" s="486"/>
      <c r="EF336" s="486"/>
    </row>
    <row r="337" spans="3:136" s="300" customFormat="1" x14ac:dyDescent="0.25">
      <c r="C337" s="303"/>
      <c r="D337" s="304"/>
      <c r="E337" s="304"/>
      <c r="F337" s="304"/>
      <c r="G337" s="304"/>
      <c r="H337" s="304"/>
      <c r="I337" s="304"/>
      <c r="J337" s="486"/>
      <c r="K337" s="486"/>
      <c r="L337" s="486">
        <v>24600</v>
      </c>
      <c r="M337" s="486"/>
      <c r="N337" s="486"/>
      <c r="O337" s="486"/>
      <c r="P337" s="486"/>
      <c r="Q337" s="486"/>
      <c r="R337" s="486"/>
      <c r="S337" s="486"/>
      <c r="T337" s="486"/>
      <c r="U337" s="486"/>
      <c r="V337" s="486"/>
      <c r="W337" s="486"/>
      <c r="X337" s="486"/>
      <c r="Y337" s="486"/>
      <c r="Z337" s="486"/>
      <c r="AA337" s="486"/>
      <c r="AB337" s="486"/>
      <c r="AC337" s="486"/>
      <c r="AD337" s="486"/>
      <c r="AE337" s="486"/>
      <c r="AF337" s="486"/>
      <c r="AG337" s="486"/>
      <c r="AH337" s="486"/>
      <c r="AI337" s="486"/>
      <c r="AJ337" s="486"/>
      <c r="AK337" s="486"/>
      <c r="AL337" s="486"/>
      <c r="AM337" s="486"/>
      <c r="AN337" s="486"/>
      <c r="AO337" s="486"/>
      <c r="AP337" s="486"/>
      <c r="AQ337" s="486"/>
      <c r="AR337" s="486"/>
      <c r="AS337" s="486"/>
      <c r="AT337" s="486"/>
      <c r="AU337" s="486"/>
      <c r="AV337" s="486"/>
      <c r="AW337" s="486"/>
      <c r="AX337" s="486"/>
      <c r="AY337" s="486"/>
      <c r="AZ337" s="486"/>
      <c r="BA337" s="486"/>
      <c r="BB337" s="486"/>
      <c r="BC337" s="486"/>
      <c r="BD337" s="486"/>
      <c r="BE337" s="486"/>
      <c r="BF337" s="486"/>
      <c r="BG337" s="486"/>
      <c r="BH337" s="486"/>
      <c r="BI337" s="486"/>
      <c r="BJ337" s="486"/>
      <c r="BK337" s="486"/>
      <c r="BL337" s="486"/>
      <c r="BM337" s="486"/>
      <c r="BN337" s="486"/>
      <c r="BO337" s="486"/>
      <c r="BP337" s="486"/>
      <c r="BQ337" s="486"/>
      <c r="BR337" s="486"/>
      <c r="BS337" s="486"/>
      <c r="BT337" s="486"/>
      <c r="BU337" s="486"/>
      <c r="BV337" s="486"/>
      <c r="BW337" s="486"/>
      <c r="BX337" s="486"/>
      <c r="BY337" s="486"/>
      <c r="BZ337" s="486"/>
      <c r="CA337" s="486"/>
      <c r="CB337" s="486"/>
      <c r="CC337" s="486"/>
      <c r="CD337" s="486"/>
      <c r="CE337" s="486"/>
      <c r="CF337" s="486"/>
      <c r="CG337" s="486"/>
      <c r="CH337" s="486"/>
      <c r="CI337" s="486"/>
      <c r="CJ337" s="486"/>
      <c r="CK337" s="486"/>
      <c r="CL337" s="486"/>
      <c r="CM337" s="486"/>
      <c r="CN337" s="486"/>
      <c r="CO337" s="486"/>
      <c r="CP337" s="486"/>
      <c r="CQ337" s="486"/>
      <c r="CR337" s="486"/>
      <c r="CS337" s="486"/>
      <c r="CT337" s="486"/>
      <c r="CU337" s="486"/>
      <c r="CV337" s="486"/>
      <c r="CW337" s="486"/>
      <c r="CX337" s="486"/>
      <c r="CY337" s="486"/>
      <c r="CZ337" s="486"/>
      <c r="DA337" s="486"/>
      <c r="DB337" s="486"/>
      <c r="DC337" s="486"/>
      <c r="DD337" s="486"/>
      <c r="DE337" s="486"/>
      <c r="DF337" s="486"/>
      <c r="DG337" s="486"/>
      <c r="DH337" s="486"/>
      <c r="DI337" s="486"/>
      <c r="DJ337" s="486"/>
      <c r="DK337" s="486"/>
      <c r="DL337" s="486"/>
      <c r="DM337" s="486"/>
      <c r="DN337" s="486"/>
      <c r="DO337" s="486"/>
      <c r="DP337" s="486"/>
      <c r="DQ337" s="486"/>
      <c r="DR337" s="486"/>
      <c r="DS337" s="486"/>
      <c r="DT337" s="486"/>
      <c r="DU337" s="486"/>
      <c r="DV337" s="486"/>
      <c r="DW337" s="486"/>
      <c r="DX337" s="486"/>
      <c r="DY337" s="486"/>
      <c r="DZ337" s="486"/>
      <c r="EA337" s="486"/>
      <c r="EB337" s="486"/>
      <c r="EC337" s="486"/>
      <c r="ED337" s="486"/>
      <c r="EE337" s="486"/>
      <c r="EF337" s="486"/>
    </row>
    <row r="338" spans="3:136" s="300" customFormat="1" x14ac:dyDescent="0.25">
      <c r="C338" s="303"/>
      <c r="D338" s="304"/>
      <c r="E338" s="304"/>
      <c r="F338" s="304"/>
      <c r="G338" s="304"/>
      <c r="H338" s="304"/>
      <c r="I338" s="304"/>
      <c r="J338" s="486"/>
      <c r="K338" s="486"/>
      <c r="L338" s="486">
        <v>24700</v>
      </c>
      <c r="M338" s="486"/>
      <c r="N338" s="486"/>
      <c r="O338" s="486"/>
      <c r="P338" s="486"/>
      <c r="Q338" s="486"/>
      <c r="R338" s="486"/>
      <c r="S338" s="486"/>
      <c r="T338" s="486"/>
      <c r="U338" s="486"/>
      <c r="V338" s="486"/>
      <c r="W338" s="486"/>
      <c r="X338" s="486"/>
      <c r="Y338" s="486"/>
      <c r="Z338" s="486"/>
      <c r="AA338" s="486"/>
      <c r="AB338" s="486"/>
      <c r="AC338" s="486"/>
      <c r="AD338" s="486"/>
      <c r="AE338" s="486"/>
      <c r="AF338" s="486"/>
      <c r="AG338" s="486"/>
      <c r="AH338" s="486"/>
      <c r="AI338" s="486"/>
      <c r="AJ338" s="486"/>
      <c r="AK338" s="486"/>
      <c r="AL338" s="486"/>
      <c r="AM338" s="486"/>
      <c r="AN338" s="486"/>
      <c r="AO338" s="486"/>
      <c r="AP338" s="486"/>
      <c r="AQ338" s="486"/>
      <c r="AR338" s="486"/>
      <c r="AS338" s="486"/>
      <c r="AT338" s="486"/>
      <c r="AU338" s="486"/>
      <c r="AV338" s="486"/>
      <c r="AW338" s="486"/>
      <c r="AX338" s="486"/>
      <c r="AY338" s="486"/>
      <c r="AZ338" s="486"/>
      <c r="BA338" s="486"/>
      <c r="BB338" s="486"/>
      <c r="BC338" s="486"/>
      <c r="BD338" s="486"/>
      <c r="BE338" s="486"/>
      <c r="BF338" s="486"/>
      <c r="BG338" s="486"/>
      <c r="BH338" s="486"/>
      <c r="BI338" s="486"/>
      <c r="BJ338" s="486"/>
      <c r="BK338" s="486"/>
      <c r="BL338" s="486"/>
      <c r="BM338" s="486"/>
      <c r="BN338" s="486"/>
      <c r="BO338" s="486"/>
      <c r="BP338" s="486"/>
      <c r="BQ338" s="486"/>
      <c r="BR338" s="486"/>
      <c r="BS338" s="486"/>
      <c r="BT338" s="486"/>
      <c r="BU338" s="486"/>
      <c r="BV338" s="486"/>
      <c r="BW338" s="486"/>
      <c r="BX338" s="486"/>
      <c r="BY338" s="486"/>
      <c r="BZ338" s="486"/>
      <c r="CA338" s="486"/>
      <c r="CB338" s="486"/>
      <c r="CC338" s="486"/>
      <c r="CD338" s="486"/>
      <c r="CE338" s="486"/>
      <c r="CF338" s="486"/>
      <c r="CG338" s="486"/>
      <c r="CH338" s="486"/>
      <c r="CI338" s="486"/>
      <c r="CJ338" s="486"/>
      <c r="CK338" s="486"/>
      <c r="CL338" s="486"/>
      <c r="CM338" s="486"/>
      <c r="CN338" s="486"/>
      <c r="CO338" s="486"/>
      <c r="CP338" s="486"/>
      <c r="CQ338" s="486"/>
      <c r="CR338" s="486"/>
      <c r="CS338" s="486"/>
      <c r="CT338" s="486"/>
      <c r="CU338" s="486"/>
      <c r="CV338" s="486"/>
      <c r="CW338" s="486"/>
      <c r="CX338" s="486"/>
      <c r="CY338" s="486"/>
      <c r="CZ338" s="486"/>
      <c r="DA338" s="486"/>
      <c r="DB338" s="486"/>
      <c r="DC338" s="486"/>
      <c r="DD338" s="486"/>
      <c r="DE338" s="486"/>
      <c r="DF338" s="486"/>
      <c r="DG338" s="486"/>
      <c r="DH338" s="486"/>
      <c r="DI338" s="486"/>
      <c r="DJ338" s="486"/>
      <c r="DK338" s="486"/>
      <c r="DL338" s="486"/>
      <c r="DM338" s="486"/>
      <c r="DN338" s="486"/>
      <c r="DO338" s="486"/>
      <c r="DP338" s="486"/>
      <c r="DQ338" s="486"/>
      <c r="DR338" s="486"/>
      <c r="DS338" s="486"/>
      <c r="DT338" s="486"/>
      <c r="DU338" s="486"/>
      <c r="DV338" s="486"/>
      <c r="DW338" s="486"/>
      <c r="DX338" s="486"/>
      <c r="DY338" s="486"/>
      <c r="DZ338" s="486"/>
      <c r="EA338" s="486"/>
      <c r="EB338" s="486"/>
      <c r="EC338" s="486"/>
      <c r="ED338" s="486"/>
      <c r="EE338" s="486"/>
      <c r="EF338" s="486"/>
    </row>
    <row r="339" spans="3:136" s="300" customFormat="1" x14ac:dyDescent="0.25">
      <c r="C339" s="303"/>
      <c r="D339" s="304"/>
      <c r="E339" s="304"/>
      <c r="F339" s="304"/>
      <c r="G339" s="304"/>
      <c r="H339" s="304"/>
      <c r="I339" s="304"/>
      <c r="J339" s="486"/>
      <c r="K339" s="486"/>
      <c r="L339" s="486">
        <v>24800</v>
      </c>
      <c r="M339" s="486"/>
      <c r="N339" s="486"/>
      <c r="O339" s="486"/>
      <c r="P339" s="486"/>
      <c r="Q339" s="486"/>
      <c r="R339" s="486"/>
      <c r="S339" s="486"/>
      <c r="T339" s="486"/>
      <c r="U339" s="486"/>
      <c r="V339" s="486"/>
      <c r="W339" s="486"/>
      <c r="X339" s="486"/>
      <c r="Y339" s="486"/>
      <c r="Z339" s="486"/>
      <c r="AA339" s="486"/>
      <c r="AB339" s="486"/>
      <c r="AC339" s="486"/>
      <c r="AD339" s="486"/>
      <c r="AE339" s="486"/>
      <c r="AF339" s="486"/>
      <c r="AG339" s="486"/>
      <c r="AH339" s="486"/>
      <c r="AI339" s="486"/>
      <c r="AJ339" s="486"/>
      <c r="AK339" s="486"/>
      <c r="AL339" s="486"/>
      <c r="AM339" s="486"/>
      <c r="AN339" s="486"/>
      <c r="AO339" s="486"/>
      <c r="AP339" s="486"/>
      <c r="AQ339" s="486"/>
      <c r="AR339" s="486"/>
      <c r="AS339" s="486"/>
      <c r="AT339" s="486"/>
      <c r="AU339" s="486"/>
      <c r="AV339" s="486"/>
      <c r="AW339" s="486"/>
      <c r="AX339" s="486"/>
      <c r="AY339" s="486"/>
      <c r="AZ339" s="486"/>
      <c r="BA339" s="486"/>
      <c r="BB339" s="486"/>
      <c r="BC339" s="486"/>
      <c r="BD339" s="486"/>
      <c r="BE339" s="486"/>
      <c r="BF339" s="486"/>
      <c r="BG339" s="486"/>
      <c r="BH339" s="486"/>
      <c r="BI339" s="486"/>
      <c r="BJ339" s="486"/>
      <c r="BK339" s="486"/>
      <c r="BL339" s="486"/>
      <c r="BM339" s="486"/>
      <c r="BN339" s="486"/>
      <c r="BO339" s="486"/>
      <c r="BP339" s="486"/>
      <c r="BQ339" s="486"/>
      <c r="BR339" s="486"/>
      <c r="BS339" s="486"/>
      <c r="BT339" s="486"/>
      <c r="BU339" s="486"/>
      <c r="BV339" s="486"/>
      <c r="BW339" s="486"/>
      <c r="BX339" s="486"/>
      <c r="BY339" s="486"/>
      <c r="BZ339" s="486"/>
      <c r="CA339" s="486"/>
      <c r="CB339" s="486"/>
      <c r="CC339" s="486"/>
      <c r="CD339" s="486"/>
      <c r="CE339" s="486"/>
      <c r="CF339" s="486"/>
      <c r="CG339" s="486"/>
      <c r="CH339" s="486"/>
      <c r="CI339" s="486"/>
      <c r="CJ339" s="486"/>
      <c r="CK339" s="486"/>
      <c r="CL339" s="486"/>
      <c r="CM339" s="486"/>
      <c r="CN339" s="486"/>
      <c r="CO339" s="486"/>
      <c r="CP339" s="486"/>
      <c r="CQ339" s="486"/>
      <c r="CR339" s="486"/>
      <c r="CS339" s="486"/>
      <c r="CT339" s="486"/>
      <c r="CU339" s="486"/>
      <c r="CV339" s="486"/>
      <c r="CW339" s="486"/>
      <c r="CX339" s="486"/>
      <c r="CY339" s="486"/>
      <c r="CZ339" s="486"/>
      <c r="DA339" s="486"/>
      <c r="DB339" s="486"/>
      <c r="DC339" s="486"/>
      <c r="DD339" s="486"/>
      <c r="DE339" s="486"/>
      <c r="DF339" s="486"/>
      <c r="DG339" s="486"/>
      <c r="DH339" s="486"/>
      <c r="DI339" s="486"/>
      <c r="DJ339" s="486"/>
      <c r="DK339" s="486"/>
      <c r="DL339" s="486"/>
      <c r="DM339" s="486"/>
      <c r="DN339" s="486"/>
      <c r="DO339" s="486"/>
      <c r="DP339" s="486"/>
      <c r="DQ339" s="486"/>
      <c r="DR339" s="486"/>
      <c r="DS339" s="486"/>
      <c r="DT339" s="486"/>
      <c r="DU339" s="486"/>
      <c r="DV339" s="486"/>
      <c r="DW339" s="486"/>
      <c r="DX339" s="486"/>
      <c r="DY339" s="486"/>
      <c r="DZ339" s="486"/>
      <c r="EA339" s="486"/>
      <c r="EB339" s="486"/>
      <c r="EC339" s="486"/>
      <c r="ED339" s="486"/>
      <c r="EE339" s="486"/>
      <c r="EF339" s="486"/>
    </row>
    <row r="340" spans="3:136" s="300" customFormat="1" x14ac:dyDescent="0.25">
      <c r="C340" s="303"/>
      <c r="D340" s="304"/>
      <c r="E340" s="304"/>
      <c r="F340" s="304"/>
      <c r="G340" s="304"/>
      <c r="H340" s="304"/>
      <c r="I340" s="304"/>
      <c r="J340" s="486"/>
      <c r="K340" s="486"/>
      <c r="L340" s="486">
        <v>24900</v>
      </c>
      <c r="M340" s="486"/>
      <c r="N340" s="486"/>
      <c r="O340" s="486"/>
      <c r="P340" s="486"/>
      <c r="Q340" s="486"/>
      <c r="R340" s="486"/>
      <c r="S340" s="486"/>
      <c r="T340" s="486"/>
      <c r="U340" s="486"/>
      <c r="V340" s="486"/>
      <c r="W340" s="486"/>
      <c r="X340" s="486"/>
      <c r="Y340" s="486"/>
      <c r="Z340" s="486"/>
      <c r="AA340" s="486"/>
      <c r="AB340" s="486"/>
      <c r="AC340" s="486"/>
      <c r="AD340" s="486"/>
      <c r="AE340" s="486"/>
      <c r="AF340" s="486"/>
      <c r="AG340" s="486"/>
      <c r="AH340" s="486"/>
      <c r="AI340" s="486"/>
      <c r="AJ340" s="486"/>
      <c r="AK340" s="486"/>
      <c r="AL340" s="486"/>
      <c r="AM340" s="486"/>
      <c r="AN340" s="486"/>
      <c r="AO340" s="486"/>
      <c r="AP340" s="486"/>
      <c r="AQ340" s="486"/>
      <c r="AR340" s="486"/>
      <c r="AS340" s="486"/>
      <c r="AT340" s="486"/>
      <c r="AU340" s="486"/>
      <c r="AV340" s="486"/>
      <c r="AW340" s="486"/>
      <c r="AX340" s="486"/>
      <c r="AY340" s="486"/>
      <c r="AZ340" s="486"/>
      <c r="BA340" s="486"/>
      <c r="BB340" s="486"/>
      <c r="BC340" s="486"/>
      <c r="BD340" s="486"/>
      <c r="BE340" s="486"/>
      <c r="BF340" s="486"/>
      <c r="BG340" s="486"/>
      <c r="BH340" s="486"/>
      <c r="BI340" s="486"/>
      <c r="BJ340" s="486"/>
      <c r="BK340" s="486"/>
      <c r="BL340" s="486"/>
      <c r="BM340" s="486"/>
      <c r="BN340" s="486"/>
      <c r="BO340" s="486"/>
      <c r="BP340" s="486"/>
      <c r="BQ340" s="486"/>
      <c r="BR340" s="486"/>
      <c r="BS340" s="486"/>
      <c r="BT340" s="486"/>
      <c r="BU340" s="486"/>
      <c r="BV340" s="486"/>
      <c r="BW340" s="486"/>
      <c r="BX340" s="486"/>
      <c r="BY340" s="486"/>
      <c r="BZ340" s="486"/>
      <c r="CA340" s="486"/>
      <c r="CB340" s="486"/>
      <c r="CC340" s="486"/>
      <c r="CD340" s="486"/>
      <c r="CE340" s="486"/>
      <c r="CF340" s="486"/>
      <c r="CG340" s="486"/>
      <c r="CH340" s="486"/>
      <c r="CI340" s="486"/>
      <c r="CJ340" s="486"/>
      <c r="CK340" s="486"/>
      <c r="CL340" s="486"/>
      <c r="CM340" s="486"/>
      <c r="CN340" s="486"/>
      <c r="CO340" s="486"/>
      <c r="CP340" s="486"/>
      <c r="CQ340" s="486"/>
      <c r="CR340" s="486"/>
      <c r="CS340" s="486"/>
      <c r="CT340" s="486"/>
      <c r="CU340" s="486"/>
      <c r="CV340" s="486"/>
      <c r="CW340" s="486"/>
      <c r="CX340" s="486"/>
      <c r="CY340" s="486"/>
      <c r="CZ340" s="486"/>
      <c r="DA340" s="486"/>
      <c r="DB340" s="486"/>
      <c r="DC340" s="486"/>
      <c r="DD340" s="486"/>
      <c r="DE340" s="486"/>
      <c r="DF340" s="486"/>
      <c r="DG340" s="486"/>
      <c r="DH340" s="486"/>
      <c r="DI340" s="486"/>
      <c r="DJ340" s="486"/>
      <c r="DK340" s="486"/>
      <c r="DL340" s="486"/>
      <c r="DM340" s="486"/>
      <c r="DN340" s="486"/>
      <c r="DO340" s="486"/>
      <c r="DP340" s="486"/>
      <c r="DQ340" s="486"/>
      <c r="DR340" s="486"/>
      <c r="DS340" s="486"/>
      <c r="DT340" s="486"/>
      <c r="DU340" s="486"/>
      <c r="DV340" s="486"/>
      <c r="DW340" s="486"/>
      <c r="DX340" s="486"/>
      <c r="DY340" s="486"/>
      <c r="DZ340" s="486"/>
      <c r="EA340" s="486"/>
      <c r="EB340" s="486"/>
      <c r="EC340" s="486"/>
      <c r="ED340" s="486"/>
      <c r="EE340" s="486"/>
      <c r="EF340" s="486"/>
    </row>
    <row r="341" spans="3:136" s="300" customFormat="1" x14ac:dyDescent="0.25">
      <c r="C341" s="303"/>
      <c r="D341" s="304"/>
      <c r="E341" s="304"/>
      <c r="F341" s="304"/>
      <c r="G341" s="304"/>
      <c r="H341" s="304"/>
      <c r="I341" s="304"/>
      <c r="J341" s="486"/>
      <c r="K341" s="486"/>
      <c r="L341" s="486">
        <v>25000</v>
      </c>
      <c r="M341" s="486"/>
      <c r="N341" s="486"/>
      <c r="O341" s="486"/>
      <c r="P341" s="486"/>
      <c r="Q341" s="486"/>
      <c r="R341" s="486"/>
      <c r="S341" s="486"/>
      <c r="T341" s="486"/>
      <c r="U341" s="486"/>
      <c r="V341" s="486"/>
      <c r="W341" s="486"/>
      <c r="X341" s="486"/>
      <c r="Y341" s="486"/>
      <c r="Z341" s="486"/>
      <c r="AA341" s="486"/>
      <c r="AB341" s="486"/>
      <c r="AC341" s="486"/>
      <c r="AD341" s="486"/>
      <c r="AE341" s="486"/>
      <c r="AF341" s="486"/>
      <c r="AG341" s="486"/>
      <c r="AH341" s="486"/>
      <c r="AI341" s="486"/>
      <c r="AJ341" s="486"/>
      <c r="AK341" s="486"/>
      <c r="AL341" s="486"/>
      <c r="AM341" s="486"/>
      <c r="AN341" s="486"/>
      <c r="AO341" s="486"/>
      <c r="AP341" s="486"/>
      <c r="AQ341" s="486"/>
      <c r="AR341" s="486"/>
      <c r="AS341" s="486"/>
      <c r="AT341" s="486"/>
      <c r="AU341" s="486"/>
      <c r="AV341" s="486"/>
      <c r="AW341" s="486"/>
      <c r="AX341" s="486"/>
      <c r="AY341" s="486"/>
      <c r="AZ341" s="486"/>
      <c r="BA341" s="486"/>
      <c r="BB341" s="486"/>
      <c r="BC341" s="486"/>
      <c r="BD341" s="486"/>
      <c r="BE341" s="486"/>
      <c r="BF341" s="486"/>
      <c r="BG341" s="486"/>
      <c r="BH341" s="486"/>
      <c r="BI341" s="486"/>
      <c r="BJ341" s="486"/>
      <c r="BK341" s="486"/>
      <c r="BL341" s="486"/>
      <c r="BM341" s="486"/>
      <c r="BN341" s="486"/>
      <c r="BO341" s="486"/>
      <c r="BP341" s="486"/>
      <c r="BQ341" s="486"/>
      <c r="BR341" s="486"/>
      <c r="BS341" s="486"/>
      <c r="BT341" s="486"/>
      <c r="BU341" s="486"/>
      <c r="BV341" s="486"/>
      <c r="BW341" s="486"/>
      <c r="BX341" s="486"/>
      <c r="BY341" s="486"/>
      <c r="BZ341" s="486"/>
      <c r="CA341" s="486"/>
      <c r="CB341" s="486"/>
      <c r="CC341" s="486"/>
      <c r="CD341" s="486"/>
      <c r="CE341" s="486"/>
      <c r="CF341" s="486"/>
      <c r="CG341" s="486"/>
      <c r="CH341" s="486"/>
      <c r="CI341" s="486"/>
      <c r="CJ341" s="486"/>
      <c r="CK341" s="486"/>
      <c r="CL341" s="486"/>
      <c r="CM341" s="486"/>
      <c r="CN341" s="486"/>
      <c r="CO341" s="486"/>
      <c r="CP341" s="486"/>
      <c r="CQ341" s="486"/>
      <c r="CR341" s="486"/>
      <c r="CS341" s="486"/>
      <c r="CT341" s="486"/>
      <c r="CU341" s="486"/>
      <c r="CV341" s="486"/>
      <c r="CW341" s="486"/>
      <c r="CX341" s="486"/>
      <c r="CY341" s="486"/>
      <c r="CZ341" s="486"/>
      <c r="DA341" s="486"/>
      <c r="DB341" s="486"/>
      <c r="DC341" s="486"/>
      <c r="DD341" s="486"/>
      <c r="DE341" s="486"/>
      <c r="DF341" s="486"/>
      <c r="DG341" s="486"/>
      <c r="DH341" s="486"/>
      <c r="DI341" s="486"/>
      <c r="DJ341" s="486"/>
      <c r="DK341" s="486"/>
      <c r="DL341" s="486"/>
      <c r="DM341" s="486"/>
      <c r="DN341" s="486"/>
      <c r="DO341" s="486"/>
      <c r="DP341" s="486"/>
      <c r="DQ341" s="486"/>
      <c r="DR341" s="486"/>
      <c r="DS341" s="486"/>
      <c r="DT341" s="486"/>
      <c r="DU341" s="486"/>
      <c r="DV341" s="486"/>
      <c r="DW341" s="486"/>
      <c r="DX341" s="486"/>
      <c r="DY341" s="486"/>
      <c r="DZ341" s="486"/>
      <c r="EA341" s="486"/>
      <c r="EB341" s="486"/>
      <c r="EC341" s="486"/>
      <c r="ED341" s="486"/>
      <c r="EE341" s="486"/>
      <c r="EF341" s="486"/>
    </row>
    <row r="342" spans="3:136" s="300" customFormat="1" x14ac:dyDescent="0.25">
      <c r="C342" s="303"/>
      <c r="D342" s="304"/>
      <c r="E342" s="304"/>
      <c r="F342" s="304"/>
      <c r="G342" s="304"/>
      <c r="H342" s="304"/>
      <c r="I342" s="304"/>
      <c r="J342" s="486"/>
      <c r="K342" s="486"/>
      <c r="L342" s="486">
        <v>25100</v>
      </c>
      <c r="M342" s="486"/>
      <c r="N342" s="486"/>
      <c r="O342" s="486"/>
      <c r="P342" s="486"/>
      <c r="Q342" s="486"/>
      <c r="R342" s="486"/>
      <c r="S342" s="486"/>
      <c r="T342" s="486"/>
      <c r="U342" s="486"/>
      <c r="V342" s="486"/>
      <c r="W342" s="486"/>
      <c r="X342" s="486"/>
      <c r="Y342" s="486"/>
      <c r="Z342" s="486"/>
      <c r="AA342" s="486"/>
      <c r="AB342" s="486"/>
      <c r="AC342" s="486"/>
      <c r="AD342" s="486"/>
      <c r="AE342" s="486"/>
      <c r="AF342" s="486"/>
      <c r="AG342" s="486"/>
      <c r="AH342" s="486"/>
      <c r="AI342" s="486"/>
      <c r="AJ342" s="486"/>
      <c r="AK342" s="486"/>
      <c r="AL342" s="486"/>
      <c r="AM342" s="486"/>
      <c r="AN342" s="486"/>
      <c r="AO342" s="486"/>
      <c r="AP342" s="486"/>
      <c r="AQ342" s="486"/>
      <c r="AR342" s="486"/>
      <c r="AS342" s="486"/>
      <c r="AT342" s="486"/>
      <c r="AU342" s="486"/>
      <c r="AV342" s="486"/>
      <c r="AW342" s="486"/>
      <c r="AX342" s="486"/>
      <c r="AY342" s="486"/>
      <c r="AZ342" s="486"/>
      <c r="BA342" s="486"/>
      <c r="BB342" s="486"/>
      <c r="BC342" s="486"/>
      <c r="BD342" s="486"/>
      <c r="BE342" s="486"/>
      <c r="BF342" s="486"/>
      <c r="BG342" s="486"/>
      <c r="BH342" s="486"/>
      <c r="BI342" s="486"/>
      <c r="BJ342" s="486"/>
      <c r="BK342" s="486"/>
      <c r="BL342" s="486"/>
      <c r="BM342" s="486"/>
      <c r="BN342" s="486"/>
      <c r="BO342" s="486"/>
      <c r="BP342" s="486"/>
      <c r="BQ342" s="486"/>
      <c r="BR342" s="486"/>
      <c r="BS342" s="486"/>
      <c r="BT342" s="486"/>
      <c r="BU342" s="486"/>
      <c r="BV342" s="486"/>
      <c r="BW342" s="486"/>
      <c r="BX342" s="486"/>
      <c r="BY342" s="486"/>
      <c r="BZ342" s="486"/>
      <c r="CA342" s="486"/>
      <c r="CB342" s="486"/>
      <c r="CC342" s="486"/>
      <c r="CD342" s="486"/>
      <c r="CE342" s="486"/>
      <c r="CF342" s="486"/>
      <c r="CG342" s="486"/>
      <c r="CH342" s="486"/>
      <c r="CI342" s="486"/>
      <c r="CJ342" s="486"/>
      <c r="CK342" s="486"/>
      <c r="CL342" s="486"/>
      <c r="CM342" s="486"/>
      <c r="CN342" s="486"/>
      <c r="CO342" s="486"/>
      <c r="CP342" s="486"/>
      <c r="CQ342" s="486"/>
      <c r="CR342" s="486"/>
      <c r="CS342" s="486"/>
      <c r="CT342" s="486"/>
      <c r="CU342" s="486"/>
      <c r="CV342" s="486"/>
      <c r="CW342" s="486"/>
      <c r="CX342" s="486"/>
      <c r="CY342" s="486"/>
      <c r="CZ342" s="486"/>
      <c r="DA342" s="486"/>
      <c r="DB342" s="486"/>
      <c r="DC342" s="486"/>
      <c r="DD342" s="486"/>
      <c r="DE342" s="486"/>
      <c r="DF342" s="486"/>
      <c r="DG342" s="486"/>
      <c r="DH342" s="486"/>
      <c r="DI342" s="486"/>
      <c r="DJ342" s="486"/>
      <c r="DK342" s="486"/>
      <c r="DL342" s="486"/>
      <c r="DM342" s="486"/>
      <c r="DN342" s="486"/>
      <c r="DO342" s="486"/>
      <c r="DP342" s="486"/>
      <c r="DQ342" s="486"/>
      <c r="DR342" s="486"/>
      <c r="DS342" s="486"/>
      <c r="DT342" s="486"/>
      <c r="DU342" s="486"/>
      <c r="DV342" s="486"/>
      <c r="DW342" s="486"/>
      <c r="DX342" s="486"/>
      <c r="DY342" s="486"/>
      <c r="DZ342" s="486"/>
      <c r="EA342" s="486"/>
      <c r="EB342" s="486"/>
      <c r="EC342" s="486"/>
      <c r="ED342" s="486"/>
      <c r="EE342" s="486"/>
      <c r="EF342" s="486"/>
    </row>
    <row r="343" spans="3:136" s="300" customFormat="1" x14ac:dyDescent="0.25">
      <c r="C343" s="303"/>
      <c r="D343" s="304"/>
      <c r="E343" s="304"/>
      <c r="F343" s="304"/>
      <c r="G343" s="304"/>
      <c r="H343" s="304"/>
      <c r="I343" s="304"/>
      <c r="J343" s="486"/>
      <c r="K343" s="486"/>
      <c r="L343" s="486">
        <v>25200</v>
      </c>
      <c r="M343" s="486"/>
      <c r="N343" s="486"/>
      <c r="O343" s="486"/>
      <c r="P343" s="486"/>
      <c r="Q343" s="486"/>
      <c r="R343" s="486"/>
      <c r="S343" s="486"/>
      <c r="T343" s="486"/>
      <c r="U343" s="486"/>
      <c r="V343" s="486"/>
      <c r="W343" s="486"/>
      <c r="X343" s="486"/>
      <c r="Y343" s="486"/>
      <c r="Z343" s="486"/>
      <c r="AA343" s="486"/>
      <c r="AB343" s="486"/>
      <c r="AC343" s="486"/>
      <c r="AD343" s="486"/>
      <c r="AE343" s="486"/>
      <c r="AF343" s="486"/>
      <c r="AG343" s="486"/>
      <c r="AH343" s="486"/>
      <c r="AI343" s="486"/>
      <c r="AJ343" s="486"/>
      <c r="AK343" s="486"/>
      <c r="AL343" s="486"/>
      <c r="AM343" s="486"/>
      <c r="AN343" s="486"/>
      <c r="AO343" s="486"/>
      <c r="AP343" s="486"/>
      <c r="AQ343" s="486"/>
      <c r="AR343" s="486"/>
      <c r="AS343" s="486"/>
      <c r="AT343" s="486"/>
      <c r="AU343" s="486"/>
      <c r="AV343" s="486"/>
      <c r="AW343" s="486"/>
      <c r="AX343" s="486"/>
      <c r="AY343" s="486"/>
      <c r="AZ343" s="486"/>
      <c r="BA343" s="486"/>
      <c r="BB343" s="486"/>
      <c r="BC343" s="486"/>
      <c r="BD343" s="486"/>
      <c r="BE343" s="486"/>
      <c r="BF343" s="486"/>
      <c r="BG343" s="486"/>
      <c r="BH343" s="486"/>
      <c r="BI343" s="486"/>
      <c r="BJ343" s="486"/>
      <c r="BK343" s="486"/>
      <c r="BL343" s="486"/>
      <c r="BM343" s="486"/>
      <c r="BN343" s="486"/>
      <c r="BO343" s="486"/>
      <c r="BP343" s="486"/>
      <c r="BQ343" s="486"/>
      <c r="BR343" s="486"/>
      <c r="BS343" s="486"/>
      <c r="BT343" s="486"/>
      <c r="BU343" s="486"/>
      <c r="BV343" s="486"/>
      <c r="BW343" s="486"/>
      <c r="BX343" s="486"/>
      <c r="BY343" s="486"/>
      <c r="BZ343" s="486"/>
      <c r="CA343" s="486"/>
      <c r="CB343" s="486"/>
      <c r="CC343" s="486"/>
      <c r="CD343" s="486"/>
      <c r="CE343" s="486"/>
      <c r="CF343" s="486"/>
      <c r="CG343" s="486"/>
      <c r="CH343" s="486"/>
      <c r="CI343" s="486"/>
      <c r="CJ343" s="486"/>
      <c r="CK343" s="486"/>
      <c r="CL343" s="486"/>
      <c r="CM343" s="486"/>
      <c r="CN343" s="486"/>
      <c r="CO343" s="486"/>
      <c r="CP343" s="486"/>
      <c r="CQ343" s="486"/>
      <c r="CR343" s="486"/>
      <c r="CS343" s="486"/>
      <c r="CT343" s="486"/>
      <c r="CU343" s="486"/>
      <c r="CV343" s="486"/>
      <c r="CW343" s="486"/>
      <c r="CX343" s="486"/>
      <c r="CY343" s="486"/>
      <c r="CZ343" s="486"/>
      <c r="DA343" s="486"/>
      <c r="DB343" s="486"/>
      <c r="DC343" s="486"/>
      <c r="DD343" s="486"/>
      <c r="DE343" s="486"/>
      <c r="DF343" s="486"/>
      <c r="DG343" s="486"/>
      <c r="DH343" s="486"/>
      <c r="DI343" s="486"/>
      <c r="DJ343" s="486"/>
      <c r="DK343" s="486"/>
      <c r="DL343" s="486"/>
      <c r="DM343" s="486"/>
      <c r="DN343" s="486"/>
      <c r="DO343" s="486"/>
      <c r="DP343" s="486"/>
      <c r="DQ343" s="486"/>
      <c r="DR343" s="486"/>
      <c r="DS343" s="486"/>
      <c r="DT343" s="486"/>
      <c r="DU343" s="486"/>
      <c r="DV343" s="486"/>
      <c r="DW343" s="486"/>
      <c r="DX343" s="486"/>
      <c r="DY343" s="486"/>
      <c r="DZ343" s="486"/>
      <c r="EA343" s="486"/>
      <c r="EB343" s="486"/>
      <c r="EC343" s="486"/>
      <c r="ED343" s="486"/>
      <c r="EE343" s="486"/>
      <c r="EF343" s="486"/>
    </row>
    <row r="344" spans="3:136" s="300" customFormat="1" x14ac:dyDescent="0.25">
      <c r="C344" s="303"/>
      <c r="D344" s="304"/>
      <c r="E344" s="304"/>
      <c r="F344" s="304"/>
      <c r="G344" s="304"/>
      <c r="H344" s="304"/>
      <c r="I344" s="304"/>
      <c r="J344" s="486"/>
      <c r="K344" s="486"/>
      <c r="L344" s="486">
        <v>25300</v>
      </c>
      <c r="M344" s="486"/>
      <c r="N344" s="486"/>
      <c r="O344" s="486"/>
      <c r="P344" s="486"/>
      <c r="Q344" s="486"/>
      <c r="R344" s="486"/>
      <c r="S344" s="486"/>
      <c r="T344" s="486"/>
      <c r="U344" s="486"/>
      <c r="V344" s="486"/>
      <c r="W344" s="486"/>
      <c r="X344" s="486"/>
      <c r="Y344" s="486"/>
      <c r="Z344" s="486"/>
      <c r="AA344" s="486"/>
      <c r="AB344" s="486"/>
      <c r="AC344" s="486"/>
      <c r="AD344" s="486"/>
      <c r="AE344" s="486"/>
      <c r="AF344" s="486"/>
      <c r="AG344" s="486"/>
      <c r="AH344" s="486"/>
      <c r="AI344" s="486"/>
      <c r="AJ344" s="486"/>
      <c r="AK344" s="486"/>
      <c r="AL344" s="486"/>
      <c r="AM344" s="486"/>
      <c r="AN344" s="486"/>
      <c r="AO344" s="486"/>
      <c r="AP344" s="486"/>
      <c r="AQ344" s="486"/>
      <c r="AR344" s="486"/>
      <c r="AS344" s="486"/>
      <c r="AT344" s="486"/>
      <c r="AU344" s="486"/>
      <c r="AV344" s="486"/>
      <c r="AW344" s="486"/>
      <c r="AX344" s="486"/>
      <c r="AY344" s="486"/>
      <c r="AZ344" s="486"/>
      <c r="BA344" s="486"/>
      <c r="BB344" s="486"/>
      <c r="BC344" s="486"/>
      <c r="BD344" s="486"/>
      <c r="BE344" s="486"/>
      <c r="BF344" s="486"/>
      <c r="BG344" s="486"/>
      <c r="BH344" s="486"/>
      <c r="BI344" s="486"/>
      <c r="BJ344" s="486"/>
      <c r="BK344" s="486"/>
      <c r="BL344" s="486"/>
      <c r="BM344" s="486"/>
      <c r="BN344" s="486"/>
      <c r="BO344" s="486"/>
      <c r="BP344" s="486"/>
      <c r="BQ344" s="486"/>
      <c r="BR344" s="486"/>
      <c r="BS344" s="486"/>
      <c r="BT344" s="486"/>
      <c r="BU344" s="486"/>
      <c r="BV344" s="486"/>
      <c r="BW344" s="486"/>
      <c r="BX344" s="486"/>
      <c r="BY344" s="486"/>
      <c r="BZ344" s="486"/>
      <c r="CA344" s="486"/>
      <c r="CB344" s="486"/>
      <c r="CC344" s="486"/>
      <c r="CD344" s="486"/>
      <c r="CE344" s="486"/>
      <c r="CF344" s="486"/>
      <c r="CG344" s="486"/>
      <c r="CH344" s="486"/>
      <c r="CI344" s="486"/>
      <c r="CJ344" s="486"/>
      <c r="CK344" s="486"/>
      <c r="CL344" s="486"/>
      <c r="CM344" s="486"/>
      <c r="CN344" s="486"/>
      <c r="CO344" s="486"/>
      <c r="CP344" s="486"/>
      <c r="CQ344" s="486"/>
      <c r="CR344" s="486"/>
      <c r="CS344" s="486"/>
      <c r="CT344" s="486"/>
      <c r="CU344" s="486"/>
      <c r="CV344" s="486"/>
      <c r="CW344" s="486"/>
      <c r="CX344" s="486"/>
      <c r="CY344" s="486"/>
      <c r="CZ344" s="486"/>
      <c r="DA344" s="486"/>
      <c r="DB344" s="486"/>
      <c r="DC344" s="486"/>
      <c r="DD344" s="486"/>
      <c r="DE344" s="486"/>
      <c r="DF344" s="486"/>
      <c r="DG344" s="486"/>
      <c r="DH344" s="486"/>
      <c r="DI344" s="486"/>
      <c r="DJ344" s="486"/>
      <c r="DK344" s="486"/>
      <c r="DL344" s="486"/>
      <c r="DM344" s="486"/>
      <c r="DN344" s="486"/>
      <c r="DO344" s="486"/>
      <c r="DP344" s="486"/>
      <c r="DQ344" s="486"/>
      <c r="DR344" s="486"/>
      <c r="DS344" s="486"/>
      <c r="DT344" s="486"/>
      <c r="DU344" s="486"/>
      <c r="DV344" s="486"/>
      <c r="DW344" s="486"/>
      <c r="DX344" s="486"/>
      <c r="DY344" s="486"/>
      <c r="DZ344" s="486"/>
      <c r="EA344" s="486"/>
      <c r="EB344" s="486"/>
      <c r="EC344" s="486"/>
      <c r="ED344" s="486"/>
      <c r="EE344" s="486"/>
      <c r="EF344" s="486"/>
    </row>
    <row r="345" spans="3:136" s="300" customFormat="1" x14ac:dyDescent="0.25">
      <c r="C345" s="303"/>
      <c r="D345" s="304"/>
      <c r="E345" s="304"/>
      <c r="F345" s="304"/>
      <c r="G345" s="304"/>
      <c r="H345" s="304"/>
      <c r="I345" s="304"/>
      <c r="J345" s="486"/>
      <c r="K345" s="486"/>
      <c r="L345" s="486">
        <v>25400</v>
      </c>
      <c r="M345" s="486"/>
      <c r="N345" s="486"/>
      <c r="O345" s="486"/>
      <c r="P345" s="486"/>
      <c r="Q345" s="486"/>
      <c r="R345" s="486"/>
      <c r="S345" s="486"/>
      <c r="T345" s="486"/>
      <c r="U345" s="486"/>
      <c r="V345" s="486"/>
      <c r="W345" s="486"/>
      <c r="X345" s="486"/>
      <c r="Y345" s="486"/>
      <c r="Z345" s="486"/>
      <c r="AA345" s="486"/>
      <c r="AB345" s="486"/>
      <c r="AC345" s="486"/>
      <c r="AD345" s="486"/>
      <c r="AE345" s="486"/>
      <c r="AF345" s="486"/>
      <c r="AG345" s="486"/>
      <c r="AH345" s="486"/>
      <c r="AI345" s="486"/>
      <c r="AJ345" s="486"/>
      <c r="AK345" s="486"/>
      <c r="AL345" s="486"/>
      <c r="AM345" s="486"/>
      <c r="AN345" s="486"/>
      <c r="AO345" s="486"/>
      <c r="AP345" s="486"/>
      <c r="AQ345" s="486"/>
      <c r="AR345" s="486"/>
      <c r="AS345" s="486"/>
      <c r="AT345" s="486"/>
      <c r="AU345" s="486"/>
      <c r="AV345" s="486"/>
      <c r="AW345" s="486"/>
      <c r="AX345" s="486"/>
      <c r="AY345" s="486"/>
      <c r="AZ345" s="486"/>
      <c r="BA345" s="486"/>
      <c r="BB345" s="486"/>
      <c r="BC345" s="486"/>
      <c r="BD345" s="486"/>
      <c r="BE345" s="486"/>
      <c r="BF345" s="486"/>
      <c r="BG345" s="486"/>
      <c r="BH345" s="486"/>
      <c r="BI345" s="486"/>
      <c r="BJ345" s="486"/>
      <c r="BK345" s="486"/>
      <c r="BL345" s="486"/>
      <c r="BM345" s="486"/>
      <c r="BN345" s="486"/>
      <c r="BO345" s="486"/>
      <c r="BP345" s="486"/>
      <c r="BQ345" s="486"/>
      <c r="BR345" s="486"/>
      <c r="BS345" s="486"/>
      <c r="BT345" s="486"/>
      <c r="BU345" s="486"/>
      <c r="BV345" s="486"/>
      <c r="BW345" s="486"/>
      <c r="BX345" s="486"/>
      <c r="BY345" s="486"/>
      <c r="BZ345" s="486"/>
      <c r="CA345" s="486"/>
      <c r="CB345" s="486"/>
      <c r="CC345" s="486"/>
      <c r="CD345" s="486"/>
      <c r="CE345" s="486"/>
      <c r="CF345" s="486"/>
      <c r="CG345" s="486"/>
      <c r="CH345" s="486"/>
      <c r="CI345" s="486"/>
      <c r="CJ345" s="486"/>
      <c r="CK345" s="486"/>
      <c r="CL345" s="486"/>
      <c r="CM345" s="486"/>
      <c r="CN345" s="486"/>
      <c r="CO345" s="486"/>
      <c r="CP345" s="486"/>
      <c r="CQ345" s="486"/>
      <c r="CR345" s="486"/>
      <c r="CS345" s="486"/>
      <c r="CT345" s="486"/>
      <c r="CU345" s="486"/>
      <c r="CV345" s="486"/>
      <c r="CW345" s="486"/>
      <c r="CX345" s="486"/>
      <c r="CY345" s="486"/>
      <c r="CZ345" s="486"/>
      <c r="DA345" s="486"/>
      <c r="DB345" s="486"/>
      <c r="DC345" s="486"/>
      <c r="DD345" s="486"/>
      <c r="DE345" s="486"/>
      <c r="DF345" s="486"/>
      <c r="DG345" s="486"/>
      <c r="DH345" s="486"/>
      <c r="DI345" s="486"/>
      <c r="DJ345" s="486"/>
      <c r="DK345" s="486"/>
      <c r="DL345" s="486"/>
      <c r="DM345" s="486"/>
      <c r="DN345" s="486"/>
      <c r="DO345" s="486"/>
      <c r="DP345" s="486"/>
      <c r="DQ345" s="486"/>
      <c r="DR345" s="486"/>
      <c r="DS345" s="486"/>
      <c r="DT345" s="486"/>
      <c r="DU345" s="486"/>
      <c r="DV345" s="486"/>
      <c r="DW345" s="486"/>
      <c r="DX345" s="486"/>
      <c r="DY345" s="486"/>
      <c r="DZ345" s="486"/>
      <c r="EA345" s="486"/>
      <c r="EB345" s="486"/>
      <c r="EC345" s="486"/>
      <c r="ED345" s="486"/>
      <c r="EE345" s="486"/>
      <c r="EF345" s="486"/>
    </row>
    <row r="346" spans="3:136" s="300" customFormat="1" x14ac:dyDescent="0.25">
      <c r="C346" s="303"/>
      <c r="D346" s="304"/>
      <c r="E346" s="304"/>
      <c r="F346" s="304"/>
      <c r="G346" s="304"/>
      <c r="H346" s="304"/>
      <c r="I346" s="304"/>
      <c r="J346" s="486"/>
      <c r="K346" s="486"/>
      <c r="L346" s="486">
        <v>25500</v>
      </c>
      <c r="M346" s="486"/>
      <c r="N346" s="486"/>
      <c r="O346" s="486"/>
      <c r="P346" s="486"/>
      <c r="Q346" s="486"/>
      <c r="R346" s="486"/>
      <c r="S346" s="486"/>
      <c r="T346" s="486"/>
      <c r="U346" s="486"/>
      <c r="V346" s="486"/>
      <c r="W346" s="486"/>
      <c r="X346" s="486"/>
      <c r="Y346" s="486"/>
      <c r="Z346" s="486"/>
      <c r="AA346" s="486"/>
      <c r="AB346" s="486"/>
      <c r="AC346" s="486"/>
      <c r="AD346" s="486"/>
      <c r="AE346" s="486"/>
      <c r="AF346" s="486"/>
      <c r="AG346" s="486"/>
      <c r="AH346" s="486"/>
      <c r="AI346" s="486"/>
      <c r="AJ346" s="486"/>
      <c r="AK346" s="486"/>
      <c r="AL346" s="486"/>
      <c r="AM346" s="486"/>
      <c r="AN346" s="486"/>
      <c r="AO346" s="486"/>
      <c r="AP346" s="486"/>
      <c r="AQ346" s="486"/>
      <c r="AR346" s="486"/>
      <c r="AS346" s="486"/>
      <c r="AT346" s="486"/>
      <c r="AU346" s="486"/>
      <c r="AV346" s="486"/>
      <c r="AW346" s="486"/>
      <c r="AX346" s="486"/>
      <c r="AY346" s="486"/>
      <c r="AZ346" s="486"/>
      <c r="BA346" s="486"/>
      <c r="BB346" s="486"/>
      <c r="BC346" s="486"/>
      <c r="BD346" s="486"/>
      <c r="BE346" s="486"/>
      <c r="BF346" s="486"/>
      <c r="BG346" s="486"/>
      <c r="BH346" s="486"/>
      <c r="BI346" s="486"/>
      <c r="BJ346" s="486"/>
      <c r="BK346" s="486"/>
      <c r="BL346" s="486"/>
      <c r="BM346" s="486"/>
      <c r="BN346" s="486"/>
      <c r="BO346" s="486"/>
      <c r="BP346" s="486"/>
      <c r="BQ346" s="486"/>
      <c r="BR346" s="486"/>
      <c r="BS346" s="486"/>
      <c r="BT346" s="486"/>
      <c r="BU346" s="486"/>
      <c r="BV346" s="486"/>
      <c r="BW346" s="486"/>
      <c r="BX346" s="486"/>
      <c r="BY346" s="486"/>
      <c r="BZ346" s="486"/>
      <c r="CA346" s="486"/>
      <c r="CB346" s="486"/>
      <c r="CC346" s="486"/>
      <c r="CD346" s="486"/>
      <c r="CE346" s="486"/>
      <c r="CF346" s="486"/>
      <c r="CG346" s="486"/>
      <c r="CH346" s="486"/>
      <c r="CI346" s="486"/>
      <c r="CJ346" s="486"/>
      <c r="CK346" s="486"/>
      <c r="CL346" s="486"/>
      <c r="CM346" s="486"/>
      <c r="CN346" s="486"/>
      <c r="CO346" s="486"/>
      <c r="CP346" s="486"/>
      <c r="CQ346" s="486"/>
      <c r="CR346" s="486"/>
      <c r="CS346" s="486"/>
      <c r="CT346" s="486"/>
      <c r="CU346" s="486"/>
      <c r="CV346" s="486"/>
      <c r="CW346" s="486"/>
      <c r="CX346" s="486"/>
      <c r="CY346" s="486"/>
      <c r="CZ346" s="486"/>
      <c r="DA346" s="486"/>
      <c r="DB346" s="486"/>
      <c r="DC346" s="486"/>
      <c r="DD346" s="486"/>
      <c r="DE346" s="486"/>
      <c r="DF346" s="486"/>
      <c r="DG346" s="486"/>
      <c r="DH346" s="486"/>
      <c r="DI346" s="486"/>
      <c r="DJ346" s="486"/>
      <c r="DK346" s="486"/>
      <c r="DL346" s="486"/>
      <c r="DM346" s="486"/>
      <c r="DN346" s="486"/>
      <c r="DO346" s="486"/>
      <c r="DP346" s="486"/>
      <c r="DQ346" s="486"/>
      <c r="DR346" s="486"/>
      <c r="DS346" s="486"/>
      <c r="DT346" s="486"/>
      <c r="DU346" s="486"/>
      <c r="DV346" s="486"/>
      <c r="DW346" s="486"/>
      <c r="DX346" s="486"/>
      <c r="DY346" s="486"/>
      <c r="DZ346" s="486"/>
      <c r="EA346" s="486"/>
      <c r="EB346" s="486"/>
      <c r="EC346" s="486"/>
      <c r="ED346" s="486"/>
      <c r="EE346" s="486"/>
      <c r="EF346" s="486"/>
    </row>
    <row r="347" spans="3:136" s="300" customFormat="1" x14ac:dyDescent="0.25">
      <c r="C347" s="303"/>
      <c r="D347" s="304"/>
      <c r="E347" s="304"/>
      <c r="F347" s="304"/>
      <c r="G347" s="304"/>
      <c r="H347" s="304"/>
      <c r="I347" s="304"/>
      <c r="J347" s="486"/>
      <c r="K347" s="486"/>
      <c r="L347" s="486">
        <v>25600</v>
      </c>
      <c r="M347" s="486"/>
      <c r="N347" s="486"/>
      <c r="O347" s="486"/>
      <c r="P347" s="486"/>
      <c r="Q347" s="486"/>
      <c r="R347" s="486"/>
      <c r="S347" s="486"/>
      <c r="T347" s="486"/>
      <c r="U347" s="486"/>
      <c r="V347" s="486"/>
      <c r="W347" s="486"/>
      <c r="X347" s="486"/>
      <c r="Y347" s="486"/>
      <c r="Z347" s="486"/>
      <c r="AA347" s="486"/>
      <c r="AB347" s="486"/>
      <c r="AC347" s="486"/>
      <c r="AD347" s="486"/>
      <c r="AE347" s="486"/>
      <c r="AF347" s="486"/>
      <c r="AG347" s="486"/>
      <c r="AH347" s="486"/>
      <c r="AI347" s="486"/>
      <c r="AJ347" s="486"/>
      <c r="AK347" s="486"/>
      <c r="AL347" s="486"/>
      <c r="AM347" s="486"/>
      <c r="AN347" s="486"/>
      <c r="AO347" s="486"/>
      <c r="AP347" s="486"/>
      <c r="AQ347" s="486"/>
      <c r="AR347" s="486"/>
      <c r="AS347" s="486"/>
      <c r="AT347" s="486"/>
      <c r="AU347" s="486"/>
      <c r="AV347" s="486"/>
      <c r="AW347" s="486"/>
      <c r="AX347" s="486"/>
      <c r="AY347" s="486"/>
      <c r="AZ347" s="486"/>
      <c r="BA347" s="486"/>
      <c r="BB347" s="486"/>
      <c r="BC347" s="486"/>
      <c r="BD347" s="486"/>
      <c r="BE347" s="486"/>
      <c r="BF347" s="486"/>
      <c r="BG347" s="486"/>
      <c r="BH347" s="486"/>
      <c r="BI347" s="486"/>
      <c r="BJ347" s="486"/>
      <c r="BK347" s="486"/>
      <c r="BL347" s="486"/>
      <c r="BM347" s="486"/>
      <c r="BN347" s="486"/>
      <c r="BO347" s="486"/>
      <c r="BP347" s="486"/>
      <c r="BQ347" s="486"/>
      <c r="BR347" s="486"/>
      <c r="BS347" s="486"/>
      <c r="BT347" s="486"/>
      <c r="BU347" s="486"/>
      <c r="BV347" s="486"/>
      <c r="BW347" s="486"/>
      <c r="BX347" s="486"/>
      <c r="BY347" s="486"/>
      <c r="BZ347" s="486"/>
      <c r="CA347" s="486"/>
      <c r="CB347" s="486"/>
      <c r="CC347" s="486"/>
      <c r="CD347" s="486"/>
      <c r="CE347" s="486"/>
      <c r="CF347" s="486"/>
      <c r="CG347" s="486"/>
      <c r="CH347" s="486"/>
      <c r="CI347" s="486"/>
      <c r="CJ347" s="486"/>
      <c r="CK347" s="486"/>
      <c r="CL347" s="486"/>
      <c r="CM347" s="486"/>
      <c r="CN347" s="486"/>
      <c r="CO347" s="486"/>
      <c r="CP347" s="486"/>
      <c r="CQ347" s="486"/>
      <c r="CR347" s="486"/>
      <c r="CS347" s="486"/>
      <c r="CT347" s="486"/>
      <c r="CU347" s="486"/>
      <c r="CV347" s="486"/>
      <c r="CW347" s="486"/>
      <c r="CX347" s="486"/>
      <c r="CY347" s="486"/>
      <c r="CZ347" s="486"/>
      <c r="DA347" s="486"/>
      <c r="DB347" s="486"/>
      <c r="DC347" s="486"/>
      <c r="DD347" s="486"/>
      <c r="DE347" s="486"/>
      <c r="DF347" s="486"/>
      <c r="DG347" s="486"/>
      <c r="DH347" s="486"/>
      <c r="DI347" s="486"/>
      <c r="DJ347" s="486"/>
      <c r="DK347" s="486"/>
      <c r="DL347" s="486"/>
      <c r="DM347" s="486"/>
      <c r="DN347" s="486"/>
      <c r="DO347" s="486"/>
      <c r="DP347" s="486"/>
      <c r="DQ347" s="486"/>
      <c r="DR347" s="486"/>
      <c r="DS347" s="486"/>
      <c r="DT347" s="486"/>
      <c r="DU347" s="486"/>
      <c r="DV347" s="486"/>
      <c r="DW347" s="486"/>
      <c r="DX347" s="486"/>
      <c r="DY347" s="486"/>
      <c r="DZ347" s="486"/>
      <c r="EA347" s="486"/>
      <c r="EB347" s="486"/>
      <c r="EC347" s="486"/>
      <c r="ED347" s="486"/>
      <c r="EE347" s="486"/>
      <c r="EF347" s="486"/>
    </row>
    <row r="348" spans="3:136" s="300" customFormat="1" x14ac:dyDescent="0.25">
      <c r="C348" s="303"/>
      <c r="D348" s="304"/>
      <c r="E348" s="304"/>
      <c r="F348" s="304"/>
      <c r="G348" s="304"/>
      <c r="H348" s="304"/>
      <c r="I348" s="304"/>
      <c r="J348" s="486"/>
      <c r="K348" s="486"/>
      <c r="L348" s="486">
        <v>25700</v>
      </c>
      <c r="M348" s="486"/>
      <c r="N348" s="486"/>
      <c r="O348" s="486"/>
      <c r="P348" s="486"/>
      <c r="Q348" s="486"/>
      <c r="R348" s="486"/>
      <c r="S348" s="486"/>
      <c r="T348" s="486"/>
      <c r="U348" s="486"/>
      <c r="V348" s="486"/>
      <c r="W348" s="486"/>
      <c r="X348" s="486"/>
      <c r="Y348" s="486"/>
      <c r="Z348" s="486"/>
      <c r="AA348" s="486"/>
      <c r="AB348" s="486"/>
      <c r="AC348" s="486"/>
      <c r="AD348" s="486"/>
      <c r="AE348" s="486"/>
      <c r="AF348" s="486"/>
      <c r="AG348" s="486"/>
      <c r="AH348" s="486"/>
      <c r="AI348" s="486"/>
      <c r="AJ348" s="486"/>
      <c r="AK348" s="486"/>
      <c r="AL348" s="486"/>
      <c r="AM348" s="486"/>
      <c r="AN348" s="486"/>
      <c r="AO348" s="486"/>
      <c r="AP348" s="486"/>
      <c r="AQ348" s="486"/>
      <c r="AR348" s="486"/>
      <c r="AS348" s="486"/>
      <c r="AT348" s="486"/>
      <c r="AU348" s="486"/>
      <c r="AV348" s="486"/>
      <c r="AW348" s="486"/>
      <c r="AX348" s="486"/>
      <c r="AY348" s="486"/>
      <c r="AZ348" s="486"/>
      <c r="BA348" s="486"/>
      <c r="BB348" s="486"/>
      <c r="BC348" s="486"/>
      <c r="BD348" s="486"/>
      <c r="BE348" s="486"/>
      <c r="BF348" s="486"/>
      <c r="BG348" s="486"/>
      <c r="BH348" s="486"/>
      <c r="BI348" s="486"/>
      <c r="BJ348" s="486"/>
      <c r="BK348" s="486"/>
      <c r="BL348" s="486"/>
      <c r="BM348" s="486"/>
      <c r="BN348" s="486"/>
      <c r="BO348" s="486"/>
      <c r="BP348" s="486"/>
      <c r="BQ348" s="486"/>
      <c r="BR348" s="486"/>
      <c r="BS348" s="486"/>
      <c r="BT348" s="486"/>
      <c r="BU348" s="486"/>
      <c r="BV348" s="486"/>
      <c r="BW348" s="486"/>
      <c r="BX348" s="486"/>
      <c r="BY348" s="486"/>
      <c r="BZ348" s="486"/>
      <c r="CA348" s="486"/>
      <c r="CB348" s="486"/>
      <c r="CC348" s="486"/>
      <c r="CD348" s="486"/>
      <c r="CE348" s="486"/>
      <c r="CF348" s="486"/>
      <c r="CG348" s="486"/>
      <c r="CH348" s="486"/>
      <c r="CI348" s="486"/>
      <c r="CJ348" s="486"/>
      <c r="CK348" s="486"/>
      <c r="CL348" s="486"/>
      <c r="CM348" s="486"/>
      <c r="CN348" s="486"/>
      <c r="CO348" s="486"/>
      <c r="CP348" s="486"/>
      <c r="CQ348" s="486"/>
      <c r="CR348" s="486"/>
      <c r="CS348" s="486"/>
      <c r="CT348" s="486"/>
      <c r="CU348" s="486"/>
      <c r="CV348" s="486"/>
      <c r="CW348" s="486"/>
      <c r="CX348" s="486"/>
      <c r="CY348" s="486"/>
      <c r="CZ348" s="486"/>
      <c r="DA348" s="486"/>
      <c r="DB348" s="486"/>
      <c r="DC348" s="486"/>
      <c r="DD348" s="486"/>
      <c r="DE348" s="486"/>
      <c r="DF348" s="486"/>
      <c r="DG348" s="486"/>
      <c r="DH348" s="486"/>
      <c r="DI348" s="486"/>
      <c r="DJ348" s="486"/>
      <c r="DK348" s="486"/>
      <c r="DL348" s="486"/>
      <c r="DM348" s="486"/>
      <c r="DN348" s="486"/>
      <c r="DO348" s="486"/>
      <c r="DP348" s="486"/>
      <c r="DQ348" s="486"/>
      <c r="DR348" s="486"/>
      <c r="DS348" s="486"/>
      <c r="DT348" s="486"/>
      <c r="DU348" s="486"/>
      <c r="DV348" s="486"/>
      <c r="DW348" s="486"/>
      <c r="DX348" s="486"/>
      <c r="DY348" s="486"/>
      <c r="DZ348" s="486"/>
      <c r="EA348" s="486"/>
      <c r="EB348" s="486"/>
      <c r="EC348" s="486"/>
      <c r="ED348" s="486"/>
      <c r="EE348" s="486"/>
      <c r="EF348" s="486"/>
    </row>
    <row r="349" spans="3:136" s="300" customFormat="1" x14ac:dyDescent="0.25">
      <c r="C349" s="303"/>
      <c r="D349" s="304"/>
      <c r="E349" s="304"/>
      <c r="F349" s="304"/>
      <c r="G349" s="304"/>
      <c r="H349" s="304"/>
      <c r="I349" s="304"/>
      <c r="J349" s="486"/>
      <c r="K349" s="486"/>
      <c r="L349" s="486">
        <v>25800</v>
      </c>
      <c r="M349" s="486"/>
      <c r="N349" s="486"/>
      <c r="O349" s="486"/>
      <c r="P349" s="486"/>
      <c r="Q349" s="486"/>
      <c r="R349" s="486"/>
      <c r="S349" s="486"/>
      <c r="T349" s="486"/>
      <c r="U349" s="486"/>
      <c r="V349" s="486"/>
      <c r="W349" s="486"/>
      <c r="X349" s="486"/>
      <c r="Y349" s="486"/>
      <c r="Z349" s="486"/>
      <c r="AA349" s="486"/>
      <c r="AB349" s="486"/>
      <c r="AC349" s="486"/>
      <c r="AD349" s="486"/>
      <c r="AE349" s="486"/>
      <c r="AF349" s="486"/>
      <c r="AG349" s="486"/>
      <c r="AH349" s="486"/>
      <c r="AI349" s="486"/>
      <c r="AJ349" s="486"/>
      <c r="AK349" s="486"/>
      <c r="AL349" s="486"/>
      <c r="AM349" s="486"/>
      <c r="AN349" s="486"/>
      <c r="AO349" s="486"/>
      <c r="AP349" s="486"/>
      <c r="AQ349" s="486"/>
      <c r="AR349" s="486"/>
      <c r="AS349" s="486"/>
      <c r="AT349" s="486"/>
      <c r="AU349" s="486"/>
      <c r="AV349" s="486"/>
      <c r="AW349" s="486"/>
      <c r="AX349" s="486"/>
      <c r="AY349" s="486"/>
      <c r="AZ349" s="486"/>
      <c r="BA349" s="486"/>
      <c r="BB349" s="486"/>
      <c r="BC349" s="486"/>
      <c r="BD349" s="486"/>
      <c r="BE349" s="486"/>
      <c r="BF349" s="486"/>
      <c r="BG349" s="486"/>
      <c r="BH349" s="486"/>
      <c r="BI349" s="486"/>
      <c r="BJ349" s="486"/>
      <c r="BK349" s="486"/>
      <c r="BL349" s="486"/>
      <c r="BM349" s="486"/>
      <c r="BN349" s="486"/>
      <c r="BO349" s="486"/>
      <c r="BP349" s="486"/>
      <c r="BQ349" s="486"/>
      <c r="BR349" s="486"/>
      <c r="BS349" s="486"/>
      <c r="BT349" s="486"/>
      <c r="BU349" s="486"/>
      <c r="BV349" s="486"/>
      <c r="BW349" s="486"/>
      <c r="BX349" s="486"/>
      <c r="BY349" s="486"/>
      <c r="BZ349" s="486"/>
      <c r="CA349" s="486"/>
      <c r="CB349" s="486"/>
      <c r="CC349" s="486"/>
      <c r="CD349" s="486"/>
      <c r="CE349" s="486"/>
      <c r="CF349" s="486"/>
      <c r="CG349" s="486"/>
      <c r="CH349" s="486"/>
      <c r="CI349" s="486"/>
      <c r="CJ349" s="486"/>
      <c r="CK349" s="486"/>
      <c r="CL349" s="486"/>
      <c r="CM349" s="486"/>
      <c r="CN349" s="486"/>
      <c r="CO349" s="486"/>
      <c r="CP349" s="486"/>
      <c r="CQ349" s="486"/>
      <c r="CR349" s="486"/>
      <c r="CS349" s="486"/>
      <c r="CT349" s="486"/>
      <c r="CU349" s="486"/>
      <c r="CV349" s="486"/>
      <c r="CW349" s="486"/>
      <c r="CX349" s="486"/>
      <c r="CY349" s="486"/>
      <c r="CZ349" s="486"/>
      <c r="DA349" s="486"/>
      <c r="DB349" s="486"/>
      <c r="DC349" s="486"/>
      <c r="DD349" s="486"/>
      <c r="DE349" s="486"/>
      <c r="DF349" s="486"/>
      <c r="DG349" s="486"/>
      <c r="DH349" s="486"/>
      <c r="DI349" s="486"/>
      <c r="DJ349" s="486"/>
      <c r="DK349" s="486"/>
      <c r="DL349" s="486"/>
      <c r="DM349" s="486"/>
      <c r="DN349" s="486"/>
      <c r="DO349" s="486"/>
      <c r="DP349" s="486"/>
      <c r="DQ349" s="486"/>
      <c r="DR349" s="486"/>
      <c r="DS349" s="486"/>
      <c r="DT349" s="486"/>
      <c r="DU349" s="486"/>
      <c r="DV349" s="486"/>
      <c r="DW349" s="486"/>
      <c r="DX349" s="486"/>
      <c r="DY349" s="486"/>
      <c r="DZ349" s="486"/>
      <c r="EA349" s="486"/>
      <c r="EB349" s="486"/>
      <c r="EC349" s="486"/>
      <c r="ED349" s="486"/>
      <c r="EE349" s="486"/>
      <c r="EF349" s="486"/>
    </row>
    <row r="350" spans="3:136" s="300" customFormat="1" x14ac:dyDescent="0.25">
      <c r="C350" s="303"/>
      <c r="D350" s="304"/>
      <c r="E350" s="304"/>
      <c r="F350" s="304"/>
      <c r="G350" s="304"/>
      <c r="H350" s="304"/>
      <c r="I350" s="304"/>
      <c r="J350" s="486"/>
      <c r="K350" s="486"/>
      <c r="L350" s="486">
        <v>25900</v>
      </c>
      <c r="M350" s="486"/>
      <c r="N350" s="486"/>
      <c r="O350" s="486"/>
      <c r="P350" s="486"/>
      <c r="Q350" s="486"/>
      <c r="R350" s="486"/>
      <c r="S350" s="486"/>
      <c r="T350" s="486"/>
      <c r="U350" s="486"/>
      <c r="V350" s="486"/>
      <c r="W350" s="486"/>
      <c r="X350" s="486"/>
      <c r="Y350" s="486"/>
      <c r="Z350" s="486"/>
      <c r="AA350" s="486"/>
      <c r="AB350" s="486"/>
      <c r="AC350" s="486"/>
      <c r="AD350" s="486"/>
      <c r="AE350" s="486"/>
      <c r="AF350" s="486"/>
      <c r="AG350" s="486"/>
      <c r="AH350" s="486"/>
      <c r="AI350" s="486"/>
      <c r="AJ350" s="486"/>
      <c r="AK350" s="486"/>
      <c r="AL350" s="486"/>
      <c r="AM350" s="486"/>
      <c r="AN350" s="486"/>
      <c r="AO350" s="486"/>
      <c r="AP350" s="486"/>
      <c r="AQ350" s="486"/>
      <c r="AR350" s="486"/>
      <c r="AS350" s="486"/>
      <c r="AT350" s="486"/>
      <c r="AU350" s="486"/>
      <c r="AV350" s="486"/>
      <c r="AW350" s="486"/>
      <c r="AX350" s="486"/>
      <c r="AY350" s="486"/>
      <c r="AZ350" s="486"/>
      <c r="BA350" s="486"/>
      <c r="BB350" s="486"/>
      <c r="BC350" s="486"/>
      <c r="BD350" s="486"/>
      <c r="BE350" s="486"/>
      <c r="BF350" s="486"/>
      <c r="BG350" s="486"/>
      <c r="BH350" s="486"/>
      <c r="BI350" s="486"/>
      <c r="BJ350" s="486"/>
      <c r="BK350" s="486"/>
      <c r="BL350" s="486"/>
      <c r="BM350" s="486"/>
      <c r="BN350" s="486"/>
      <c r="BO350" s="486"/>
      <c r="BP350" s="486"/>
      <c r="BQ350" s="486"/>
      <c r="BR350" s="486"/>
      <c r="BS350" s="486"/>
      <c r="BT350" s="486"/>
      <c r="BU350" s="486"/>
      <c r="BV350" s="486"/>
      <c r="BW350" s="486"/>
      <c r="BX350" s="486"/>
      <c r="BY350" s="486"/>
      <c r="BZ350" s="486"/>
      <c r="CA350" s="486"/>
      <c r="CB350" s="486"/>
      <c r="CC350" s="486"/>
      <c r="CD350" s="486"/>
      <c r="CE350" s="486"/>
      <c r="CF350" s="486"/>
      <c r="CG350" s="486"/>
      <c r="CH350" s="486"/>
      <c r="CI350" s="486"/>
      <c r="CJ350" s="486"/>
      <c r="CK350" s="486"/>
      <c r="CL350" s="486"/>
      <c r="CM350" s="486"/>
      <c r="CN350" s="486"/>
      <c r="CO350" s="486"/>
      <c r="CP350" s="486"/>
      <c r="CQ350" s="486"/>
      <c r="CR350" s="486"/>
      <c r="CS350" s="486"/>
      <c r="CT350" s="486"/>
      <c r="CU350" s="486"/>
      <c r="CV350" s="486"/>
      <c r="CW350" s="486"/>
      <c r="CX350" s="486"/>
      <c r="CY350" s="486"/>
      <c r="CZ350" s="486"/>
      <c r="DA350" s="486"/>
      <c r="DB350" s="486"/>
      <c r="DC350" s="486"/>
      <c r="DD350" s="486"/>
      <c r="DE350" s="486"/>
      <c r="DF350" s="486"/>
      <c r="DG350" s="486"/>
      <c r="DH350" s="486"/>
      <c r="DI350" s="486"/>
      <c r="DJ350" s="486"/>
      <c r="DK350" s="486"/>
      <c r="DL350" s="486"/>
      <c r="DM350" s="486"/>
      <c r="DN350" s="486"/>
      <c r="DO350" s="486"/>
      <c r="DP350" s="486"/>
      <c r="DQ350" s="486"/>
      <c r="DR350" s="486"/>
      <c r="DS350" s="486"/>
      <c r="DT350" s="486"/>
      <c r="DU350" s="486"/>
      <c r="DV350" s="486"/>
      <c r="DW350" s="486"/>
      <c r="DX350" s="486"/>
      <c r="DY350" s="486"/>
      <c r="DZ350" s="486"/>
      <c r="EA350" s="486"/>
      <c r="EB350" s="486"/>
      <c r="EC350" s="486"/>
      <c r="ED350" s="486"/>
      <c r="EE350" s="486"/>
      <c r="EF350" s="486"/>
    </row>
    <row r="351" spans="3:136" s="300" customFormat="1" x14ac:dyDescent="0.25">
      <c r="C351" s="303"/>
      <c r="D351" s="304"/>
      <c r="E351" s="304"/>
      <c r="F351" s="304"/>
      <c r="G351" s="304"/>
      <c r="H351" s="304"/>
      <c r="I351" s="304"/>
      <c r="J351" s="486"/>
      <c r="K351" s="486"/>
      <c r="L351" s="486">
        <v>26000</v>
      </c>
      <c r="M351" s="486"/>
      <c r="N351" s="486"/>
      <c r="O351" s="486"/>
      <c r="P351" s="486"/>
      <c r="Q351" s="486"/>
      <c r="R351" s="486"/>
      <c r="S351" s="486"/>
      <c r="T351" s="486"/>
      <c r="U351" s="486"/>
      <c r="V351" s="486"/>
      <c r="W351" s="486"/>
      <c r="X351" s="486"/>
      <c r="Y351" s="486"/>
      <c r="Z351" s="486"/>
      <c r="AA351" s="486"/>
      <c r="AB351" s="486"/>
      <c r="AC351" s="486"/>
      <c r="AD351" s="486"/>
      <c r="AE351" s="486"/>
      <c r="AF351" s="486"/>
      <c r="AG351" s="486"/>
      <c r="AH351" s="486"/>
      <c r="AI351" s="486"/>
      <c r="AJ351" s="486"/>
      <c r="AK351" s="486"/>
      <c r="AL351" s="486"/>
      <c r="AM351" s="486"/>
      <c r="AN351" s="486"/>
      <c r="AO351" s="486"/>
      <c r="AP351" s="486"/>
      <c r="AQ351" s="486"/>
      <c r="AR351" s="486"/>
      <c r="AS351" s="486"/>
      <c r="AT351" s="486"/>
      <c r="AU351" s="486"/>
      <c r="AV351" s="486"/>
      <c r="AW351" s="486"/>
      <c r="AX351" s="486"/>
      <c r="AY351" s="486"/>
      <c r="AZ351" s="486"/>
      <c r="BA351" s="486"/>
      <c r="BB351" s="486"/>
      <c r="BC351" s="486"/>
      <c r="BD351" s="486"/>
      <c r="BE351" s="486"/>
      <c r="BF351" s="486"/>
      <c r="BG351" s="486"/>
      <c r="BH351" s="486"/>
      <c r="BI351" s="486"/>
      <c r="BJ351" s="486"/>
      <c r="BK351" s="486"/>
      <c r="BL351" s="486"/>
      <c r="BM351" s="486"/>
      <c r="BN351" s="486"/>
      <c r="BO351" s="486"/>
      <c r="BP351" s="486"/>
      <c r="BQ351" s="486"/>
      <c r="BR351" s="486"/>
      <c r="BS351" s="486"/>
      <c r="BT351" s="486"/>
      <c r="BU351" s="486"/>
      <c r="BV351" s="486"/>
      <c r="BW351" s="486"/>
      <c r="BX351" s="486"/>
      <c r="BY351" s="486"/>
      <c r="BZ351" s="486"/>
      <c r="CA351" s="486"/>
      <c r="CB351" s="486"/>
      <c r="CC351" s="486"/>
      <c r="CD351" s="486"/>
      <c r="CE351" s="486"/>
      <c r="CF351" s="486"/>
      <c r="CG351" s="486"/>
      <c r="CH351" s="486"/>
      <c r="CI351" s="486"/>
      <c r="CJ351" s="486"/>
      <c r="CK351" s="486"/>
      <c r="CL351" s="486"/>
      <c r="CM351" s="486"/>
      <c r="CN351" s="486"/>
      <c r="CO351" s="486"/>
      <c r="CP351" s="486"/>
      <c r="CQ351" s="486"/>
      <c r="CR351" s="486"/>
      <c r="CS351" s="486"/>
      <c r="CT351" s="486"/>
      <c r="CU351" s="486"/>
      <c r="CV351" s="486"/>
      <c r="CW351" s="486"/>
      <c r="CX351" s="486"/>
      <c r="CY351" s="486"/>
      <c r="CZ351" s="486"/>
      <c r="DA351" s="486"/>
      <c r="DB351" s="486"/>
      <c r="DC351" s="486"/>
      <c r="DD351" s="486"/>
      <c r="DE351" s="486"/>
      <c r="DF351" s="486"/>
      <c r="DG351" s="486"/>
      <c r="DH351" s="486"/>
      <c r="DI351" s="486"/>
      <c r="DJ351" s="486"/>
      <c r="DK351" s="486"/>
      <c r="DL351" s="486"/>
      <c r="DM351" s="486"/>
      <c r="DN351" s="486"/>
      <c r="DO351" s="486"/>
      <c r="DP351" s="486"/>
      <c r="DQ351" s="486"/>
      <c r="DR351" s="486"/>
      <c r="DS351" s="486"/>
      <c r="DT351" s="486"/>
      <c r="DU351" s="486"/>
      <c r="DV351" s="486"/>
      <c r="DW351" s="486"/>
      <c r="DX351" s="486"/>
      <c r="DY351" s="486"/>
      <c r="DZ351" s="486"/>
      <c r="EA351" s="486"/>
      <c r="EB351" s="486"/>
      <c r="EC351" s="486"/>
      <c r="ED351" s="486"/>
      <c r="EE351" s="486"/>
      <c r="EF351" s="486"/>
    </row>
    <row r="352" spans="3:136" s="300" customFormat="1" x14ac:dyDescent="0.25">
      <c r="C352" s="303"/>
      <c r="D352" s="304"/>
      <c r="E352" s="304"/>
      <c r="F352" s="304"/>
      <c r="G352" s="304"/>
      <c r="H352" s="304"/>
      <c r="I352" s="304"/>
      <c r="J352" s="486"/>
      <c r="K352" s="486"/>
      <c r="L352" s="486">
        <v>26100</v>
      </c>
      <c r="M352" s="486"/>
      <c r="N352" s="486"/>
      <c r="O352" s="486"/>
      <c r="P352" s="486"/>
      <c r="Q352" s="486"/>
      <c r="R352" s="486"/>
      <c r="S352" s="486"/>
      <c r="T352" s="486"/>
      <c r="U352" s="486"/>
      <c r="V352" s="486"/>
      <c r="W352" s="486"/>
      <c r="X352" s="486"/>
      <c r="Y352" s="486"/>
      <c r="Z352" s="486"/>
      <c r="AA352" s="486"/>
      <c r="AB352" s="486"/>
      <c r="AC352" s="486"/>
      <c r="AD352" s="486"/>
      <c r="AE352" s="486"/>
      <c r="AF352" s="486"/>
      <c r="AG352" s="486"/>
      <c r="AH352" s="486"/>
      <c r="AI352" s="486"/>
      <c r="AJ352" s="486"/>
      <c r="AK352" s="486"/>
      <c r="AL352" s="486"/>
      <c r="AM352" s="486"/>
      <c r="AN352" s="486"/>
      <c r="AO352" s="486"/>
      <c r="AP352" s="486"/>
      <c r="AQ352" s="486"/>
      <c r="AR352" s="486"/>
      <c r="AS352" s="486"/>
      <c r="AT352" s="486"/>
      <c r="AU352" s="486"/>
      <c r="AV352" s="486"/>
      <c r="AW352" s="486"/>
      <c r="AX352" s="486"/>
      <c r="AY352" s="486"/>
      <c r="AZ352" s="486"/>
      <c r="BA352" s="486"/>
      <c r="BB352" s="486"/>
      <c r="BC352" s="486"/>
      <c r="BD352" s="486"/>
      <c r="BE352" s="486"/>
      <c r="BF352" s="486"/>
      <c r="BG352" s="486"/>
      <c r="BH352" s="486"/>
      <c r="BI352" s="486"/>
      <c r="BJ352" s="486"/>
      <c r="BK352" s="486"/>
      <c r="BL352" s="486"/>
      <c r="BM352" s="486"/>
      <c r="BN352" s="486"/>
      <c r="BO352" s="486"/>
      <c r="BP352" s="486"/>
      <c r="BQ352" s="486"/>
      <c r="BR352" s="486"/>
      <c r="BS352" s="486"/>
      <c r="BT352" s="486"/>
      <c r="BU352" s="486"/>
      <c r="BV352" s="486"/>
      <c r="BW352" s="486"/>
      <c r="BX352" s="486"/>
      <c r="BY352" s="486"/>
      <c r="BZ352" s="486"/>
      <c r="CA352" s="486"/>
      <c r="CB352" s="486"/>
      <c r="CC352" s="486"/>
      <c r="CD352" s="486"/>
      <c r="CE352" s="486"/>
      <c r="CF352" s="486"/>
      <c r="CG352" s="486"/>
      <c r="CH352" s="486"/>
      <c r="CI352" s="486"/>
      <c r="CJ352" s="486"/>
      <c r="CK352" s="486"/>
      <c r="CL352" s="486"/>
      <c r="CM352" s="486"/>
      <c r="CN352" s="486"/>
      <c r="CO352" s="486"/>
      <c r="CP352" s="486"/>
      <c r="CQ352" s="486"/>
      <c r="CR352" s="486"/>
      <c r="CS352" s="486"/>
      <c r="CT352" s="486"/>
      <c r="CU352" s="486"/>
      <c r="CV352" s="486"/>
      <c r="CW352" s="486"/>
      <c r="CX352" s="486"/>
      <c r="CY352" s="486"/>
      <c r="CZ352" s="486"/>
      <c r="DA352" s="486"/>
      <c r="DB352" s="486"/>
      <c r="DC352" s="486"/>
      <c r="DD352" s="486"/>
      <c r="DE352" s="486"/>
      <c r="DF352" s="486"/>
      <c r="DG352" s="486"/>
      <c r="DH352" s="486"/>
      <c r="DI352" s="486"/>
      <c r="DJ352" s="486"/>
      <c r="DK352" s="486"/>
      <c r="DL352" s="486"/>
      <c r="DM352" s="486"/>
      <c r="DN352" s="486"/>
      <c r="DO352" s="486"/>
      <c r="DP352" s="486"/>
      <c r="DQ352" s="486"/>
      <c r="DR352" s="486"/>
      <c r="DS352" s="486"/>
      <c r="DT352" s="486"/>
      <c r="DU352" s="486"/>
      <c r="DV352" s="486"/>
      <c r="DW352" s="486"/>
      <c r="DX352" s="486"/>
      <c r="DY352" s="486"/>
      <c r="DZ352" s="486"/>
      <c r="EA352" s="486"/>
      <c r="EB352" s="486"/>
      <c r="EC352" s="486"/>
      <c r="ED352" s="486"/>
      <c r="EE352" s="486"/>
      <c r="EF352" s="486"/>
    </row>
    <row r="353" spans="3:136" s="300" customFormat="1" x14ac:dyDescent="0.25">
      <c r="C353" s="303"/>
      <c r="D353" s="304"/>
      <c r="E353" s="304"/>
      <c r="F353" s="304"/>
      <c r="G353" s="304"/>
      <c r="H353" s="304"/>
      <c r="I353" s="304"/>
      <c r="J353" s="486"/>
      <c r="K353" s="486"/>
      <c r="L353" s="486">
        <v>26200</v>
      </c>
      <c r="M353" s="486"/>
      <c r="N353" s="486"/>
      <c r="O353" s="486"/>
      <c r="P353" s="486"/>
      <c r="Q353" s="486"/>
      <c r="R353" s="486"/>
      <c r="S353" s="486"/>
      <c r="T353" s="486"/>
      <c r="U353" s="486"/>
      <c r="V353" s="486"/>
      <c r="W353" s="486"/>
      <c r="X353" s="486"/>
      <c r="Y353" s="486"/>
      <c r="Z353" s="486"/>
      <c r="AA353" s="486"/>
      <c r="AB353" s="486"/>
      <c r="AC353" s="486"/>
      <c r="AD353" s="486"/>
      <c r="AE353" s="486"/>
      <c r="AF353" s="486"/>
      <c r="AG353" s="486"/>
      <c r="AH353" s="486"/>
      <c r="AI353" s="486"/>
      <c r="AJ353" s="486"/>
      <c r="AK353" s="486"/>
      <c r="AL353" s="486"/>
      <c r="AM353" s="486"/>
      <c r="AN353" s="486"/>
      <c r="AO353" s="486"/>
      <c r="AP353" s="486"/>
      <c r="AQ353" s="486"/>
      <c r="AR353" s="486"/>
      <c r="AS353" s="486"/>
      <c r="AT353" s="486"/>
      <c r="AU353" s="486"/>
      <c r="AV353" s="486"/>
      <c r="AW353" s="486"/>
      <c r="AX353" s="486"/>
      <c r="AY353" s="486"/>
      <c r="AZ353" s="486"/>
      <c r="BA353" s="486"/>
      <c r="BB353" s="486"/>
      <c r="BC353" s="486"/>
      <c r="BD353" s="486"/>
      <c r="BE353" s="486"/>
      <c r="BF353" s="486"/>
      <c r="BG353" s="486"/>
      <c r="BH353" s="486"/>
      <c r="BI353" s="486"/>
      <c r="BJ353" s="486"/>
      <c r="BK353" s="486"/>
      <c r="BL353" s="486"/>
      <c r="BM353" s="486"/>
      <c r="BN353" s="486"/>
      <c r="BO353" s="486"/>
      <c r="BP353" s="486"/>
      <c r="BQ353" s="486"/>
      <c r="BR353" s="486"/>
      <c r="BS353" s="486"/>
      <c r="BT353" s="486"/>
      <c r="BU353" s="486"/>
      <c r="BV353" s="486"/>
      <c r="BW353" s="486"/>
      <c r="BX353" s="486"/>
      <c r="BY353" s="486"/>
      <c r="BZ353" s="486"/>
      <c r="CA353" s="486"/>
      <c r="CB353" s="486"/>
      <c r="CC353" s="486"/>
      <c r="CD353" s="486"/>
      <c r="CE353" s="486"/>
      <c r="CF353" s="486"/>
      <c r="CG353" s="486"/>
      <c r="CH353" s="486"/>
      <c r="CI353" s="486"/>
      <c r="CJ353" s="486"/>
      <c r="CK353" s="486"/>
      <c r="CL353" s="486"/>
      <c r="CM353" s="486"/>
      <c r="CN353" s="486"/>
      <c r="CO353" s="486"/>
      <c r="CP353" s="486"/>
      <c r="CQ353" s="486"/>
      <c r="CR353" s="486"/>
      <c r="CS353" s="486"/>
      <c r="CT353" s="486"/>
      <c r="CU353" s="486"/>
      <c r="CV353" s="486"/>
      <c r="CW353" s="486"/>
      <c r="CX353" s="486"/>
      <c r="CY353" s="486"/>
      <c r="CZ353" s="486"/>
      <c r="DA353" s="486"/>
      <c r="DB353" s="486"/>
      <c r="DC353" s="486"/>
      <c r="DD353" s="486"/>
      <c r="DE353" s="486"/>
      <c r="DF353" s="486"/>
      <c r="DG353" s="486"/>
      <c r="DH353" s="486"/>
      <c r="DI353" s="486"/>
      <c r="DJ353" s="486"/>
      <c r="DK353" s="486"/>
      <c r="DL353" s="486"/>
      <c r="DM353" s="486"/>
      <c r="DN353" s="486"/>
      <c r="DO353" s="486"/>
      <c r="DP353" s="486"/>
      <c r="DQ353" s="486"/>
      <c r="DR353" s="486"/>
      <c r="DS353" s="486"/>
      <c r="DT353" s="486"/>
      <c r="DU353" s="486"/>
      <c r="DV353" s="486"/>
      <c r="DW353" s="486"/>
      <c r="DX353" s="486"/>
      <c r="DY353" s="486"/>
      <c r="DZ353" s="486"/>
      <c r="EA353" s="486"/>
      <c r="EB353" s="486"/>
      <c r="EC353" s="486"/>
      <c r="ED353" s="486"/>
      <c r="EE353" s="486"/>
      <c r="EF353" s="486"/>
    </row>
    <row r="354" spans="3:136" s="300" customFormat="1" x14ac:dyDescent="0.25">
      <c r="C354" s="303"/>
      <c r="D354" s="304"/>
      <c r="E354" s="304"/>
      <c r="F354" s="304"/>
      <c r="G354" s="304"/>
      <c r="H354" s="304"/>
      <c r="I354" s="304"/>
      <c r="J354" s="486"/>
      <c r="K354" s="486"/>
      <c r="L354" s="486">
        <v>26300</v>
      </c>
      <c r="M354" s="486"/>
      <c r="N354" s="486"/>
      <c r="O354" s="486"/>
      <c r="P354" s="486"/>
      <c r="Q354" s="486"/>
      <c r="R354" s="486"/>
      <c r="S354" s="486"/>
      <c r="T354" s="486"/>
      <c r="U354" s="486"/>
      <c r="V354" s="486"/>
      <c r="W354" s="486"/>
      <c r="X354" s="486"/>
      <c r="Y354" s="486"/>
      <c r="Z354" s="486"/>
      <c r="AA354" s="486"/>
      <c r="AB354" s="486"/>
      <c r="AC354" s="486"/>
      <c r="AD354" s="486"/>
      <c r="AE354" s="486"/>
      <c r="AF354" s="486"/>
      <c r="AG354" s="486"/>
      <c r="AH354" s="486"/>
      <c r="AI354" s="486"/>
      <c r="AJ354" s="486"/>
      <c r="AK354" s="486"/>
      <c r="AL354" s="486"/>
      <c r="AM354" s="486"/>
      <c r="AN354" s="486"/>
      <c r="AO354" s="486"/>
      <c r="AP354" s="486"/>
      <c r="AQ354" s="486"/>
      <c r="AR354" s="486"/>
      <c r="AS354" s="486"/>
      <c r="AT354" s="486"/>
      <c r="AU354" s="486"/>
      <c r="AV354" s="486"/>
      <c r="AW354" s="486"/>
      <c r="AX354" s="486"/>
      <c r="AY354" s="486"/>
      <c r="AZ354" s="486"/>
      <c r="BA354" s="486"/>
      <c r="BB354" s="486"/>
      <c r="BC354" s="486"/>
      <c r="BD354" s="486"/>
      <c r="BE354" s="486"/>
      <c r="BF354" s="486"/>
      <c r="BG354" s="486"/>
      <c r="BH354" s="486"/>
      <c r="BI354" s="486"/>
      <c r="BJ354" s="486"/>
      <c r="BK354" s="486"/>
      <c r="BL354" s="486"/>
      <c r="BM354" s="486"/>
      <c r="BN354" s="486"/>
      <c r="BO354" s="486"/>
      <c r="BP354" s="486"/>
      <c r="BQ354" s="486"/>
      <c r="BR354" s="486"/>
      <c r="BS354" s="486"/>
      <c r="BT354" s="486"/>
      <c r="BU354" s="486"/>
      <c r="BV354" s="486"/>
      <c r="BW354" s="486"/>
      <c r="BX354" s="486"/>
      <c r="BY354" s="486"/>
      <c r="BZ354" s="486"/>
      <c r="CA354" s="486"/>
      <c r="CB354" s="486"/>
      <c r="CC354" s="486"/>
      <c r="CD354" s="486"/>
      <c r="CE354" s="486"/>
      <c r="CF354" s="486"/>
      <c r="CG354" s="486"/>
      <c r="CH354" s="486"/>
      <c r="CI354" s="486"/>
      <c r="CJ354" s="486"/>
      <c r="CK354" s="486"/>
      <c r="CL354" s="486"/>
      <c r="CM354" s="486"/>
      <c r="CN354" s="486"/>
      <c r="CO354" s="486"/>
      <c r="CP354" s="486"/>
      <c r="CQ354" s="486"/>
      <c r="CR354" s="486"/>
      <c r="CS354" s="486"/>
      <c r="CT354" s="486"/>
      <c r="CU354" s="486"/>
      <c r="CV354" s="486"/>
      <c r="CW354" s="486"/>
      <c r="CX354" s="486"/>
      <c r="CY354" s="486"/>
      <c r="CZ354" s="486"/>
      <c r="DA354" s="486"/>
      <c r="DB354" s="486"/>
      <c r="DC354" s="486"/>
      <c r="DD354" s="486"/>
      <c r="DE354" s="486"/>
      <c r="DF354" s="486"/>
      <c r="DG354" s="486"/>
      <c r="DH354" s="486"/>
      <c r="DI354" s="486"/>
      <c r="DJ354" s="486"/>
      <c r="DK354" s="486"/>
      <c r="DL354" s="486"/>
      <c r="DM354" s="486"/>
      <c r="DN354" s="486"/>
      <c r="DO354" s="486"/>
      <c r="DP354" s="486"/>
      <c r="DQ354" s="486"/>
      <c r="DR354" s="486"/>
      <c r="DS354" s="486"/>
      <c r="DT354" s="486"/>
      <c r="DU354" s="486"/>
      <c r="DV354" s="486"/>
      <c r="DW354" s="486"/>
      <c r="DX354" s="486"/>
      <c r="DY354" s="486"/>
      <c r="DZ354" s="486"/>
      <c r="EA354" s="486"/>
      <c r="EB354" s="486"/>
      <c r="EC354" s="486"/>
      <c r="ED354" s="486"/>
      <c r="EE354" s="486"/>
      <c r="EF354" s="486"/>
    </row>
    <row r="355" spans="3:136" s="300" customFormat="1" x14ac:dyDescent="0.25">
      <c r="C355" s="303"/>
      <c r="D355" s="304"/>
      <c r="E355" s="304"/>
      <c r="F355" s="304"/>
      <c r="G355" s="304"/>
      <c r="H355" s="304"/>
      <c r="I355" s="304"/>
      <c r="J355" s="486"/>
      <c r="K355" s="486"/>
      <c r="L355" s="486">
        <v>26400</v>
      </c>
      <c r="M355" s="486"/>
      <c r="N355" s="486"/>
      <c r="O355" s="486"/>
      <c r="P355" s="486"/>
      <c r="Q355" s="486"/>
      <c r="R355" s="486"/>
      <c r="S355" s="486"/>
      <c r="T355" s="486"/>
      <c r="U355" s="486"/>
      <c r="V355" s="486"/>
      <c r="W355" s="486"/>
      <c r="X355" s="486"/>
      <c r="Y355" s="486"/>
      <c r="Z355" s="486"/>
      <c r="AA355" s="486"/>
      <c r="AB355" s="486"/>
      <c r="AC355" s="486"/>
      <c r="AD355" s="486"/>
      <c r="AE355" s="486"/>
      <c r="AF355" s="486"/>
      <c r="AG355" s="486"/>
      <c r="AH355" s="486"/>
      <c r="AI355" s="486"/>
      <c r="AJ355" s="486"/>
      <c r="AK355" s="486"/>
      <c r="AL355" s="486"/>
      <c r="AM355" s="486"/>
      <c r="AN355" s="486"/>
      <c r="AO355" s="486"/>
      <c r="AP355" s="486"/>
      <c r="AQ355" s="486"/>
      <c r="AR355" s="486"/>
      <c r="AS355" s="486"/>
      <c r="AT355" s="486"/>
      <c r="AU355" s="486"/>
      <c r="AV355" s="486"/>
      <c r="AW355" s="486"/>
      <c r="AX355" s="486"/>
      <c r="AY355" s="486"/>
      <c r="AZ355" s="486"/>
      <c r="BA355" s="486"/>
      <c r="BB355" s="486"/>
      <c r="BC355" s="486"/>
      <c r="BD355" s="486"/>
      <c r="BE355" s="486"/>
      <c r="BF355" s="486"/>
      <c r="BG355" s="486"/>
      <c r="BH355" s="486"/>
      <c r="BI355" s="486"/>
      <c r="BJ355" s="486"/>
      <c r="BK355" s="486"/>
      <c r="BL355" s="486"/>
      <c r="BM355" s="486"/>
      <c r="BN355" s="486"/>
      <c r="BO355" s="486"/>
      <c r="BP355" s="486"/>
      <c r="BQ355" s="486"/>
      <c r="BR355" s="486"/>
      <c r="BS355" s="486"/>
      <c r="BT355" s="486"/>
      <c r="BU355" s="486"/>
      <c r="BV355" s="486"/>
      <c r="BW355" s="486"/>
      <c r="BX355" s="486"/>
      <c r="BY355" s="486"/>
      <c r="BZ355" s="486"/>
      <c r="CA355" s="486"/>
      <c r="CB355" s="486"/>
      <c r="CC355" s="486"/>
      <c r="CD355" s="486"/>
      <c r="CE355" s="486"/>
      <c r="CF355" s="486"/>
      <c r="CG355" s="486"/>
      <c r="CH355" s="486"/>
      <c r="CI355" s="486"/>
      <c r="CJ355" s="486"/>
      <c r="CK355" s="486"/>
      <c r="CL355" s="486"/>
      <c r="CM355" s="486"/>
      <c r="CN355" s="486"/>
      <c r="CO355" s="486"/>
      <c r="CP355" s="486"/>
      <c r="CQ355" s="486"/>
      <c r="CR355" s="486"/>
      <c r="CS355" s="486"/>
      <c r="CT355" s="486"/>
      <c r="CU355" s="486"/>
      <c r="CV355" s="486"/>
      <c r="CW355" s="486"/>
      <c r="CX355" s="486"/>
      <c r="CY355" s="486"/>
      <c r="CZ355" s="486"/>
      <c r="DA355" s="486"/>
      <c r="DB355" s="486"/>
      <c r="DC355" s="486"/>
      <c r="DD355" s="486"/>
      <c r="DE355" s="486"/>
      <c r="DF355" s="486"/>
      <c r="DG355" s="486"/>
      <c r="DH355" s="486"/>
      <c r="DI355" s="486"/>
      <c r="DJ355" s="486"/>
      <c r="DK355" s="486"/>
      <c r="DL355" s="486"/>
      <c r="DM355" s="486"/>
      <c r="DN355" s="486"/>
      <c r="DO355" s="486"/>
      <c r="DP355" s="486"/>
      <c r="DQ355" s="486"/>
      <c r="DR355" s="486"/>
      <c r="DS355" s="486"/>
      <c r="DT355" s="486"/>
      <c r="DU355" s="486"/>
      <c r="DV355" s="486"/>
      <c r="DW355" s="486"/>
      <c r="DX355" s="486"/>
      <c r="DY355" s="486"/>
      <c r="DZ355" s="486"/>
      <c r="EA355" s="486"/>
      <c r="EB355" s="486"/>
      <c r="EC355" s="486"/>
      <c r="ED355" s="486"/>
      <c r="EE355" s="486"/>
      <c r="EF355" s="486"/>
    </row>
    <row r="356" spans="3:136" s="300" customFormat="1" x14ac:dyDescent="0.25">
      <c r="C356" s="303"/>
      <c r="D356" s="304"/>
      <c r="E356" s="304"/>
      <c r="F356" s="304"/>
      <c r="G356" s="304"/>
      <c r="H356" s="304"/>
      <c r="I356" s="304"/>
      <c r="J356" s="486"/>
      <c r="K356" s="486"/>
      <c r="L356" s="486">
        <v>26500</v>
      </c>
      <c r="M356" s="486"/>
      <c r="N356" s="486"/>
      <c r="O356" s="486"/>
      <c r="P356" s="486"/>
      <c r="Q356" s="486"/>
      <c r="R356" s="486"/>
      <c r="S356" s="486"/>
      <c r="T356" s="486"/>
      <c r="U356" s="486"/>
      <c r="V356" s="486"/>
      <c r="W356" s="486"/>
      <c r="X356" s="486"/>
      <c r="Y356" s="486"/>
      <c r="Z356" s="486"/>
      <c r="AA356" s="486"/>
      <c r="AB356" s="486"/>
      <c r="AC356" s="486"/>
      <c r="AD356" s="486"/>
      <c r="AE356" s="486"/>
      <c r="AF356" s="486"/>
      <c r="AG356" s="486"/>
      <c r="AH356" s="486"/>
      <c r="AI356" s="486"/>
      <c r="AJ356" s="486"/>
      <c r="AK356" s="486"/>
      <c r="AL356" s="486"/>
      <c r="AM356" s="486"/>
      <c r="AN356" s="486"/>
      <c r="AO356" s="486"/>
      <c r="AP356" s="486"/>
      <c r="AQ356" s="486"/>
      <c r="AR356" s="486"/>
      <c r="AS356" s="486"/>
      <c r="AT356" s="486"/>
      <c r="AU356" s="486"/>
      <c r="AV356" s="486"/>
      <c r="AW356" s="486"/>
      <c r="AX356" s="486"/>
      <c r="AY356" s="486"/>
      <c r="AZ356" s="486"/>
      <c r="BA356" s="486"/>
      <c r="BB356" s="486"/>
      <c r="BC356" s="486"/>
      <c r="BD356" s="486"/>
      <c r="BE356" s="486"/>
      <c r="BF356" s="486"/>
      <c r="BG356" s="486"/>
      <c r="BH356" s="486"/>
      <c r="BI356" s="486"/>
      <c r="BJ356" s="486"/>
      <c r="BK356" s="486"/>
      <c r="BL356" s="486"/>
      <c r="BM356" s="486"/>
      <c r="BN356" s="486"/>
      <c r="BO356" s="486"/>
      <c r="BP356" s="486"/>
      <c r="BQ356" s="486"/>
      <c r="BR356" s="486"/>
      <c r="BS356" s="486"/>
      <c r="BT356" s="486"/>
      <c r="BU356" s="486"/>
      <c r="BV356" s="486"/>
      <c r="BW356" s="486"/>
      <c r="BX356" s="486"/>
      <c r="BY356" s="486"/>
      <c r="BZ356" s="486"/>
      <c r="CA356" s="486"/>
      <c r="CB356" s="486"/>
      <c r="CC356" s="486"/>
      <c r="CD356" s="486"/>
      <c r="CE356" s="486"/>
      <c r="CF356" s="486"/>
      <c r="CG356" s="486"/>
      <c r="CH356" s="486"/>
      <c r="CI356" s="486"/>
      <c r="CJ356" s="486"/>
      <c r="CK356" s="486"/>
      <c r="CL356" s="486"/>
      <c r="CM356" s="486"/>
      <c r="CN356" s="486"/>
      <c r="CO356" s="486"/>
      <c r="CP356" s="486"/>
      <c r="CQ356" s="486"/>
      <c r="CR356" s="486"/>
      <c r="CS356" s="486"/>
      <c r="CT356" s="486"/>
      <c r="CU356" s="486"/>
      <c r="CV356" s="486"/>
      <c r="CW356" s="486"/>
      <c r="CX356" s="486"/>
      <c r="CY356" s="486"/>
      <c r="CZ356" s="486"/>
      <c r="DA356" s="486"/>
      <c r="DB356" s="486"/>
      <c r="DC356" s="486"/>
      <c r="DD356" s="486"/>
      <c r="DE356" s="486"/>
      <c r="DF356" s="486"/>
      <c r="DG356" s="486"/>
      <c r="DH356" s="486"/>
      <c r="DI356" s="486"/>
      <c r="DJ356" s="486"/>
      <c r="DK356" s="486"/>
      <c r="DL356" s="486"/>
      <c r="DM356" s="486"/>
      <c r="DN356" s="486"/>
      <c r="DO356" s="486"/>
      <c r="DP356" s="486"/>
      <c r="DQ356" s="486"/>
      <c r="DR356" s="486"/>
      <c r="DS356" s="486"/>
      <c r="DT356" s="486"/>
      <c r="DU356" s="486"/>
      <c r="DV356" s="486"/>
      <c r="DW356" s="486"/>
      <c r="DX356" s="486"/>
      <c r="DY356" s="486"/>
      <c r="DZ356" s="486"/>
      <c r="EA356" s="486"/>
      <c r="EB356" s="486"/>
      <c r="EC356" s="486"/>
      <c r="ED356" s="486"/>
      <c r="EE356" s="486"/>
      <c r="EF356" s="486"/>
    </row>
    <row r="357" spans="3:136" s="300" customFormat="1" x14ac:dyDescent="0.25">
      <c r="C357" s="303"/>
      <c r="D357" s="304"/>
      <c r="E357" s="304"/>
      <c r="F357" s="304"/>
      <c r="G357" s="304"/>
      <c r="H357" s="304"/>
      <c r="I357" s="304"/>
      <c r="J357" s="486"/>
      <c r="K357" s="486"/>
      <c r="L357" s="486">
        <v>26600</v>
      </c>
      <c r="M357" s="486"/>
      <c r="N357" s="486"/>
      <c r="O357" s="486"/>
      <c r="P357" s="486"/>
      <c r="Q357" s="486"/>
      <c r="R357" s="486"/>
      <c r="S357" s="486"/>
      <c r="T357" s="486"/>
      <c r="U357" s="486"/>
      <c r="V357" s="486"/>
      <c r="W357" s="486"/>
      <c r="X357" s="486"/>
      <c r="Y357" s="486"/>
      <c r="Z357" s="486"/>
      <c r="AA357" s="486"/>
      <c r="AB357" s="486"/>
      <c r="AC357" s="486"/>
      <c r="AD357" s="486"/>
      <c r="AE357" s="486"/>
      <c r="AF357" s="486"/>
      <c r="AG357" s="486"/>
      <c r="AH357" s="486"/>
      <c r="AI357" s="486"/>
      <c r="AJ357" s="486"/>
      <c r="AK357" s="486"/>
      <c r="AL357" s="486"/>
      <c r="AM357" s="486"/>
      <c r="AN357" s="486"/>
      <c r="AO357" s="486"/>
      <c r="AP357" s="486"/>
      <c r="AQ357" s="486"/>
      <c r="AR357" s="486"/>
      <c r="AS357" s="486"/>
      <c r="AT357" s="486"/>
      <c r="AU357" s="486"/>
      <c r="AV357" s="486"/>
      <c r="AW357" s="486"/>
      <c r="AX357" s="486"/>
      <c r="AY357" s="486"/>
      <c r="AZ357" s="486"/>
      <c r="BA357" s="486"/>
      <c r="BB357" s="486"/>
      <c r="BC357" s="486"/>
      <c r="BD357" s="486"/>
      <c r="BE357" s="486"/>
      <c r="BF357" s="486"/>
      <c r="BG357" s="486"/>
      <c r="BH357" s="486"/>
      <c r="BI357" s="486"/>
      <c r="BJ357" s="486"/>
      <c r="BK357" s="486"/>
      <c r="BL357" s="486"/>
      <c r="BM357" s="486"/>
      <c r="BN357" s="486"/>
      <c r="BO357" s="486"/>
      <c r="BP357" s="486"/>
      <c r="BQ357" s="486"/>
      <c r="BR357" s="486"/>
      <c r="BS357" s="486"/>
      <c r="BT357" s="486"/>
      <c r="BU357" s="486"/>
      <c r="BV357" s="486"/>
      <c r="BW357" s="486"/>
      <c r="BX357" s="486"/>
      <c r="BY357" s="486"/>
      <c r="BZ357" s="486"/>
      <c r="CA357" s="486"/>
      <c r="CB357" s="486"/>
      <c r="CC357" s="486"/>
      <c r="CD357" s="486"/>
      <c r="CE357" s="486"/>
      <c r="CF357" s="486"/>
      <c r="CG357" s="486"/>
      <c r="CH357" s="486"/>
      <c r="CI357" s="486"/>
      <c r="CJ357" s="486"/>
      <c r="CK357" s="486"/>
      <c r="CL357" s="486"/>
      <c r="CM357" s="486"/>
      <c r="CN357" s="486"/>
      <c r="CO357" s="486"/>
      <c r="CP357" s="486"/>
      <c r="CQ357" s="486"/>
      <c r="CR357" s="486"/>
      <c r="CS357" s="486"/>
      <c r="CT357" s="486"/>
      <c r="CU357" s="486"/>
      <c r="CV357" s="486"/>
      <c r="CW357" s="486"/>
      <c r="CX357" s="486"/>
      <c r="CY357" s="486"/>
      <c r="CZ357" s="486"/>
      <c r="DA357" s="486"/>
      <c r="DB357" s="486"/>
      <c r="DC357" s="486"/>
      <c r="DD357" s="486"/>
      <c r="DE357" s="486"/>
      <c r="DF357" s="486"/>
      <c r="DG357" s="486"/>
      <c r="DH357" s="486"/>
      <c r="DI357" s="486"/>
      <c r="DJ357" s="486"/>
      <c r="DK357" s="486"/>
      <c r="DL357" s="486"/>
      <c r="DM357" s="486"/>
      <c r="DN357" s="486"/>
      <c r="DO357" s="486"/>
      <c r="DP357" s="486"/>
      <c r="DQ357" s="486"/>
      <c r="DR357" s="486"/>
      <c r="DS357" s="486"/>
      <c r="DT357" s="486"/>
      <c r="DU357" s="486"/>
      <c r="DV357" s="486"/>
      <c r="DW357" s="486"/>
      <c r="DX357" s="486"/>
      <c r="DY357" s="486"/>
      <c r="DZ357" s="486"/>
      <c r="EA357" s="486"/>
      <c r="EB357" s="486"/>
      <c r="EC357" s="486"/>
      <c r="ED357" s="486"/>
      <c r="EE357" s="486"/>
      <c r="EF357" s="486"/>
    </row>
    <row r="358" spans="3:136" s="300" customFormat="1" x14ac:dyDescent="0.25">
      <c r="C358" s="303"/>
      <c r="D358" s="304"/>
      <c r="E358" s="304"/>
      <c r="F358" s="304"/>
      <c r="G358" s="304"/>
      <c r="H358" s="304"/>
      <c r="I358" s="304"/>
      <c r="J358" s="486"/>
      <c r="K358" s="486"/>
      <c r="L358" s="486">
        <v>26700</v>
      </c>
      <c r="M358" s="486"/>
      <c r="N358" s="486"/>
      <c r="O358" s="486"/>
      <c r="P358" s="486"/>
      <c r="Q358" s="486"/>
      <c r="R358" s="486"/>
      <c r="S358" s="486"/>
      <c r="T358" s="486"/>
      <c r="U358" s="486"/>
      <c r="V358" s="486"/>
      <c r="W358" s="486"/>
      <c r="X358" s="486"/>
      <c r="Y358" s="486"/>
      <c r="Z358" s="486"/>
      <c r="AA358" s="486"/>
      <c r="AB358" s="486"/>
      <c r="AC358" s="486"/>
      <c r="AD358" s="486"/>
      <c r="AE358" s="486"/>
      <c r="AF358" s="486"/>
      <c r="AG358" s="486"/>
      <c r="AH358" s="486"/>
      <c r="AI358" s="486"/>
      <c r="AJ358" s="486"/>
      <c r="AK358" s="486"/>
      <c r="AL358" s="486"/>
      <c r="AM358" s="486"/>
      <c r="AN358" s="486"/>
      <c r="AO358" s="486"/>
      <c r="AP358" s="486"/>
      <c r="AQ358" s="486"/>
      <c r="AR358" s="486"/>
      <c r="AS358" s="486"/>
      <c r="AT358" s="486"/>
      <c r="AU358" s="486"/>
      <c r="AV358" s="486"/>
      <c r="AW358" s="486"/>
      <c r="AX358" s="486"/>
      <c r="AY358" s="486"/>
      <c r="AZ358" s="486"/>
      <c r="BA358" s="486"/>
      <c r="BB358" s="486"/>
      <c r="BC358" s="486"/>
      <c r="BD358" s="486"/>
      <c r="BE358" s="486"/>
      <c r="BF358" s="486"/>
      <c r="BG358" s="486"/>
      <c r="BH358" s="486"/>
      <c r="BI358" s="486"/>
      <c r="BJ358" s="486"/>
      <c r="BK358" s="486"/>
      <c r="BL358" s="486"/>
      <c r="BM358" s="486"/>
      <c r="BN358" s="486"/>
      <c r="BO358" s="486"/>
      <c r="BP358" s="486"/>
      <c r="BQ358" s="486"/>
      <c r="BR358" s="486"/>
      <c r="BS358" s="486"/>
      <c r="BT358" s="486"/>
      <c r="BU358" s="486"/>
      <c r="BV358" s="486"/>
      <c r="BW358" s="486"/>
      <c r="BX358" s="486"/>
      <c r="BY358" s="486"/>
      <c r="BZ358" s="486"/>
      <c r="CA358" s="486"/>
      <c r="CB358" s="486"/>
      <c r="CC358" s="486"/>
      <c r="CD358" s="486"/>
      <c r="CE358" s="486"/>
      <c r="CF358" s="486"/>
      <c r="CG358" s="486"/>
      <c r="CH358" s="486"/>
      <c r="CI358" s="486"/>
      <c r="CJ358" s="486"/>
      <c r="CK358" s="486"/>
      <c r="CL358" s="486"/>
      <c r="CM358" s="486"/>
      <c r="CN358" s="486"/>
      <c r="CO358" s="486"/>
      <c r="CP358" s="486"/>
      <c r="CQ358" s="486"/>
      <c r="CR358" s="486"/>
      <c r="CS358" s="486"/>
      <c r="CT358" s="486"/>
      <c r="CU358" s="486"/>
      <c r="CV358" s="486"/>
      <c r="CW358" s="486"/>
      <c r="CX358" s="486"/>
      <c r="CY358" s="486"/>
      <c r="CZ358" s="486"/>
      <c r="DA358" s="486"/>
      <c r="DB358" s="486"/>
      <c r="DC358" s="486"/>
      <c r="DD358" s="486"/>
      <c r="DE358" s="486"/>
      <c r="DF358" s="486"/>
      <c r="DG358" s="486"/>
      <c r="DH358" s="486"/>
      <c r="DI358" s="486"/>
      <c r="DJ358" s="486"/>
      <c r="DK358" s="486"/>
      <c r="DL358" s="486"/>
      <c r="DM358" s="486"/>
      <c r="DN358" s="486"/>
      <c r="DO358" s="486"/>
      <c r="DP358" s="486"/>
      <c r="DQ358" s="486"/>
      <c r="DR358" s="486"/>
      <c r="DS358" s="486"/>
      <c r="DT358" s="486"/>
      <c r="DU358" s="486"/>
      <c r="DV358" s="486"/>
      <c r="DW358" s="486"/>
      <c r="DX358" s="486"/>
      <c r="DY358" s="486"/>
      <c r="DZ358" s="486"/>
      <c r="EA358" s="486"/>
      <c r="EB358" s="486"/>
      <c r="EC358" s="486"/>
      <c r="ED358" s="486"/>
      <c r="EE358" s="486"/>
      <c r="EF358" s="486"/>
    </row>
    <row r="359" spans="3:136" s="300" customFormat="1" x14ac:dyDescent="0.25">
      <c r="C359" s="303"/>
      <c r="D359" s="304"/>
      <c r="E359" s="304"/>
      <c r="F359" s="304"/>
      <c r="G359" s="304"/>
      <c r="H359" s="304"/>
      <c r="I359" s="304"/>
      <c r="J359" s="486"/>
      <c r="K359" s="486"/>
      <c r="L359" s="486">
        <v>26800</v>
      </c>
      <c r="M359" s="486"/>
      <c r="N359" s="486"/>
      <c r="O359" s="486"/>
      <c r="P359" s="486"/>
      <c r="Q359" s="486"/>
      <c r="R359" s="486"/>
      <c r="S359" s="486"/>
      <c r="T359" s="486"/>
      <c r="U359" s="486"/>
      <c r="V359" s="486"/>
      <c r="W359" s="486"/>
      <c r="X359" s="486"/>
      <c r="Y359" s="486"/>
      <c r="Z359" s="486"/>
      <c r="AA359" s="486"/>
      <c r="AB359" s="486"/>
      <c r="AC359" s="486"/>
      <c r="AD359" s="486"/>
      <c r="AE359" s="486"/>
      <c r="AF359" s="486"/>
      <c r="AG359" s="486"/>
      <c r="AH359" s="486"/>
      <c r="AI359" s="486"/>
      <c r="AJ359" s="486"/>
      <c r="AK359" s="486"/>
      <c r="AL359" s="486"/>
      <c r="AM359" s="486"/>
      <c r="AN359" s="486"/>
      <c r="AO359" s="486"/>
      <c r="AP359" s="486"/>
      <c r="AQ359" s="486"/>
      <c r="AR359" s="486"/>
      <c r="AS359" s="486"/>
      <c r="AT359" s="486"/>
      <c r="AU359" s="486"/>
      <c r="AV359" s="486"/>
      <c r="AW359" s="486"/>
      <c r="AX359" s="486"/>
      <c r="AY359" s="486"/>
      <c r="AZ359" s="486"/>
      <c r="BA359" s="486"/>
      <c r="BB359" s="486"/>
      <c r="BC359" s="486"/>
      <c r="BD359" s="486"/>
      <c r="BE359" s="486"/>
      <c r="BF359" s="486"/>
      <c r="BG359" s="486"/>
      <c r="BH359" s="486"/>
      <c r="BI359" s="486"/>
      <c r="BJ359" s="486"/>
      <c r="BK359" s="486"/>
      <c r="BL359" s="486"/>
      <c r="BM359" s="486"/>
      <c r="BN359" s="486"/>
      <c r="BO359" s="486"/>
      <c r="BP359" s="486"/>
      <c r="BQ359" s="486"/>
      <c r="BR359" s="486"/>
      <c r="BS359" s="486"/>
      <c r="BT359" s="486"/>
      <c r="BU359" s="486"/>
      <c r="BV359" s="486"/>
      <c r="BW359" s="486"/>
      <c r="BX359" s="486"/>
      <c r="BY359" s="486"/>
      <c r="BZ359" s="486"/>
      <c r="CA359" s="486"/>
      <c r="CB359" s="486"/>
      <c r="CC359" s="486"/>
      <c r="CD359" s="486"/>
      <c r="CE359" s="486"/>
      <c r="CF359" s="486"/>
      <c r="CG359" s="486"/>
      <c r="CH359" s="486"/>
      <c r="CI359" s="486"/>
      <c r="CJ359" s="486"/>
      <c r="CK359" s="486"/>
      <c r="CL359" s="486"/>
      <c r="CM359" s="486"/>
      <c r="CN359" s="486"/>
      <c r="CO359" s="486"/>
      <c r="CP359" s="486"/>
      <c r="CQ359" s="486"/>
      <c r="CR359" s="486"/>
      <c r="CS359" s="486"/>
      <c r="CT359" s="486"/>
      <c r="CU359" s="486"/>
      <c r="CV359" s="486"/>
      <c r="CW359" s="486"/>
      <c r="CX359" s="486"/>
      <c r="CY359" s="486"/>
      <c r="CZ359" s="486"/>
      <c r="DA359" s="486"/>
      <c r="DB359" s="486"/>
      <c r="DC359" s="486"/>
      <c r="DD359" s="486"/>
      <c r="DE359" s="486"/>
      <c r="DF359" s="486"/>
      <c r="DG359" s="486"/>
      <c r="DH359" s="486"/>
      <c r="DI359" s="486"/>
      <c r="DJ359" s="486"/>
      <c r="DK359" s="486"/>
      <c r="DL359" s="486"/>
      <c r="DM359" s="486"/>
      <c r="DN359" s="486"/>
      <c r="DO359" s="486"/>
      <c r="DP359" s="486"/>
      <c r="DQ359" s="486"/>
      <c r="DR359" s="486"/>
      <c r="DS359" s="486"/>
      <c r="DT359" s="486"/>
      <c r="DU359" s="486"/>
      <c r="DV359" s="486"/>
      <c r="DW359" s="486"/>
      <c r="DX359" s="486"/>
      <c r="DY359" s="486"/>
      <c r="DZ359" s="486"/>
      <c r="EA359" s="486"/>
      <c r="EB359" s="486"/>
      <c r="EC359" s="486"/>
      <c r="ED359" s="486"/>
      <c r="EE359" s="486"/>
      <c r="EF359" s="486"/>
    </row>
    <row r="360" spans="3:136" s="300" customFormat="1" x14ac:dyDescent="0.25">
      <c r="C360" s="303"/>
      <c r="D360" s="304"/>
      <c r="E360" s="304"/>
      <c r="F360" s="304"/>
      <c r="G360" s="304"/>
      <c r="H360" s="304"/>
      <c r="I360" s="304"/>
      <c r="J360" s="486"/>
      <c r="K360" s="486"/>
      <c r="L360" s="486">
        <v>26900</v>
      </c>
      <c r="M360" s="486"/>
      <c r="N360" s="486"/>
      <c r="O360" s="486"/>
      <c r="P360" s="486"/>
      <c r="Q360" s="486"/>
      <c r="R360" s="486"/>
      <c r="S360" s="486"/>
      <c r="T360" s="486"/>
      <c r="U360" s="486"/>
      <c r="V360" s="486"/>
      <c r="W360" s="486"/>
      <c r="X360" s="486"/>
      <c r="Y360" s="486"/>
      <c r="Z360" s="486"/>
      <c r="AA360" s="486"/>
      <c r="AB360" s="486"/>
      <c r="AC360" s="486"/>
      <c r="AD360" s="486"/>
      <c r="AE360" s="486"/>
      <c r="AF360" s="486"/>
      <c r="AG360" s="486"/>
      <c r="AH360" s="486"/>
      <c r="AI360" s="486"/>
      <c r="AJ360" s="486"/>
      <c r="AK360" s="486"/>
      <c r="AL360" s="486"/>
      <c r="AM360" s="486"/>
      <c r="AN360" s="486"/>
      <c r="AO360" s="486"/>
      <c r="AP360" s="486"/>
      <c r="AQ360" s="486"/>
      <c r="AR360" s="486"/>
      <c r="AS360" s="486"/>
      <c r="AT360" s="486"/>
      <c r="AU360" s="486"/>
      <c r="AV360" s="486"/>
      <c r="AW360" s="486"/>
      <c r="AX360" s="486"/>
      <c r="AY360" s="486"/>
      <c r="AZ360" s="486"/>
      <c r="BA360" s="486"/>
      <c r="BB360" s="486"/>
      <c r="BC360" s="486"/>
      <c r="BD360" s="486"/>
      <c r="BE360" s="486"/>
      <c r="BF360" s="486"/>
      <c r="BG360" s="486"/>
      <c r="BH360" s="486"/>
      <c r="BI360" s="486"/>
      <c r="BJ360" s="486"/>
      <c r="BK360" s="486"/>
      <c r="BL360" s="486"/>
      <c r="BM360" s="486"/>
      <c r="BN360" s="486"/>
      <c r="BO360" s="486"/>
      <c r="BP360" s="486"/>
      <c r="BQ360" s="486"/>
      <c r="BR360" s="486"/>
      <c r="BS360" s="486"/>
      <c r="BT360" s="486"/>
      <c r="BU360" s="486"/>
      <c r="BV360" s="486"/>
      <c r="BW360" s="486"/>
      <c r="BX360" s="486"/>
      <c r="BY360" s="486"/>
      <c r="BZ360" s="486"/>
      <c r="CA360" s="486"/>
      <c r="CB360" s="486"/>
      <c r="CC360" s="486"/>
      <c r="CD360" s="486"/>
      <c r="CE360" s="486"/>
      <c r="CF360" s="486"/>
      <c r="CG360" s="486"/>
      <c r="CH360" s="486"/>
      <c r="CI360" s="486"/>
      <c r="CJ360" s="486"/>
      <c r="CK360" s="486"/>
      <c r="CL360" s="486"/>
      <c r="CM360" s="486"/>
      <c r="CN360" s="486"/>
      <c r="CO360" s="486"/>
      <c r="CP360" s="486"/>
      <c r="CQ360" s="486"/>
      <c r="CR360" s="486"/>
      <c r="CS360" s="486"/>
      <c r="CT360" s="486"/>
      <c r="CU360" s="486"/>
      <c r="CV360" s="486"/>
      <c r="CW360" s="486"/>
      <c r="CX360" s="486"/>
      <c r="CY360" s="486"/>
      <c r="CZ360" s="486"/>
      <c r="DA360" s="486"/>
      <c r="DB360" s="486"/>
      <c r="DC360" s="486"/>
      <c r="DD360" s="486"/>
      <c r="DE360" s="486"/>
      <c r="DF360" s="486"/>
      <c r="DG360" s="486"/>
      <c r="DH360" s="486"/>
      <c r="DI360" s="486"/>
      <c r="DJ360" s="486"/>
      <c r="DK360" s="486"/>
      <c r="DL360" s="486"/>
      <c r="DM360" s="486"/>
      <c r="DN360" s="486"/>
      <c r="DO360" s="486"/>
      <c r="DP360" s="486"/>
      <c r="DQ360" s="486"/>
      <c r="DR360" s="486"/>
      <c r="DS360" s="486"/>
      <c r="DT360" s="486"/>
      <c r="DU360" s="486"/>
      <c r="DV360" s="486"/>
      <c r="DW360" s="486"/>
      <c r="DX360" s="486"/>
      <c r="DY360" s="486"/>
      <c r="DZ360" s="486"/>
      <c r="EA360" s="486"/>
      <c r="EB360" s="486"/>
      <c r="EC360" s="486"/>
      <c r="ED360" s="486"/>
      <c r="EE360" s="486"/>
      <c r="EF360" s="486"/>
    </row>
    <row r="361" spans="3:136" s="300" customFormat="1" x14ac:dyDescent="0.25">
      <c r="C361" s="303"/>
      <c r="D361" s="304"/>
      <c r="E361" s="304"/>
      <c r="F361" s="304"/>
      <c r="G361" s="304"/>
      <c r="H361" s="304"/>
      <c r="I361" s="304"/>
      <c r="J361" s="486"/>
      <c r="K361" s="486"/>
      <c r="L361" s="486">
        <v>27000</v>
      </c>
      <c r="M361" s="486"/>
      <c r="N361" s="486"/>
      <c r="O361" s="486"/>
      <c r="P361" s="486"/>
      <c r="Q361" s="486"/>
      <c r="R361" s="486"/>
      <c r="S361" s="486"/>
      <c r="T361" s="486"/>
      <c r="U361" s="486"/>
      <c r="V361" s="486"/>
      <c r="W361" s="486"/>
      <c r="X361" s="486"/>
      <c r="Y361" s="486"/>
      <c r="Z361" s="486"/>
      <c r="AA361" s="486"/>
      <c r="AB361" s="486"/>
      <c r="AC361" s="486"/>
      <c r="AD361" s="486"/>
      <c r="AE361" s="486"/>
      <c r="AF361" s="486"/>
      <c r="AG361" s="486"/>
      <c r="AH361" s="486"/>
      <c r="AI361" s="486"/>
      <c r="AJ361" s="486"/>
      <c r="AK361" s="486"/>
      <c r="AL361" s="486"/>
      <c r="AM361" s="486"/>
      <c r="AN361" s="486"/>
      <c r="AO361" s="486"/>
      <c r="AP361" s="486"/>
      <c r="AQ361" s="486"/>
      <c r="AR361" s="486"/>
      <c r="AS361" s="486"/>
      <c r="AT361" s="486"/>
      <c r="AU361" s="486"/>
      <c r="AV361" s="486"/>
      <c r="AW361" s="486"/>
      <c r="AX361" s="486"/>
      <c r="AY361" s="486"/>
      <c r="AZ361" s="486"/>
      <c r="BA361" s="486"/>
      <c r="BB361" s="486"/>
      <c r="BC361" s="486"/>
      <c r="BD361" s="486"/>
      <c r="BE361" s="486"/>
      <c r="BF361" s="486"/>
      <c r="BG361" s="486"/>
      <c r="BH361" s="486"/>
      <c r="BI361" s="486"/>
      <c r="BJ361" s="486"/>
      <c r="BK361" s="486"/>
      <c r="BL361" s="486"/>
      <c r="BM361" s="486"/>
      <c r="BN361" s="486"/>
      <c r="BO361" s="486"/>
      <c r="BP361" s="486"/>
      <c r="BQ361" s="486"/>
      <c r="BR361" s="486"/>
      <c r="BS361" s="486"/>
      <c r="BT361" s="486"/>
      <c r="BU361" s="486"/>
      <c r="BV361" s="486"/>
      <c r="BW361" s="486"/>
      <c r="BX361" s="486"/>
      <c r="BY361" s="486"/>
      <c r="BZ361" s="486"/>
      <c r="CA361" s="486"/>
      <c r="CB361" s="486"/>
      <c r="CC361" s="486"/>
      <c r="CD361" s="486"/>
      <c r="CE361" s="486"/>
      <c r="CF361" s="486"/>
      <c r="CG361" s="486"/>
      <c r="CH361" s="486"/>
      <c r="CI361" s="486"/>
      <c r="CJ361" s="486"/>
      <c r="CK361" s="486"/>
      <c r="CL361" s="486"/>
      <c r="CM361" s="486"/>
      <c r="CN361" s="486"/>
      <c r="CO361" s="486"/>
      <c r="CP361" s="486"/>
      <c r="CQ361" s="486"/>
      <c r="CR361" s="486"/>
      <c r="CS361" s="486"/>
      <c r="CT361" s="486"/>
      <c r="CU361" s="486"/>
      <c r="CV361" s="486"/>
      <c r="CW361" s="486"/>
      <c r="CX361" s="486"/>
      <c r="CY361" s="486"/>
      <c r="CZ361" s="486"/>
      <c r="DA361" s="486"/>
      <c r="DB361" s="486"/>
      <c r="DC361" s="486"/>
      <c r="DD361" s="486"/>
      <c r="DE361" s="486"/>
      <c r="DF361" s="486"/>
      <c r="DG361" s="486"/>
      <c r="DH361" s="486"/>
      <c r="DI361" s="486"/>
      <c r="DJ361" s="486"/>
      <c r="DK361" s="486"/>
      <c r="DL361" s="486"/>
      <c r="DM361" s="486"/>
      <c r="DN361" s="486"/>
      <c r="DO361" s="486"/>
      <c r="DP361" s="486"/>
      <c r="DQ361" s="486"/>
      <c r="DR361" s="486"/>
      <c r="DS361" s="486"/>
      <c r="DT361" s="486"/>
      <c r="DU361" s="486"/>
      <c r="DV361" s="486"/>
      <c r="DW361" s="486"/>
      <c r="DX361" s="486"/>
      <c r="DY361" s="486"/>
      <c r="DZ361" s="486"/>
      <c r="EA361" s="486"/>
      <c r="EB361" s="486"/>
      <c r="EC361" s="486"/>
      <c r="ED361" s="486"/>
      <c r="EE361" s="486"/>
      <c r="EF361" s="486"/>
    </row>
    <row r="362" spans="3:136" s="300" customFormat="1" x14ac:dyDescent="0.25">
      <c r="C362" s="303"/>
      <c r="D362" s="304"/>
      <c r="E362" s="304"/>
      <c r="F362" s="304"/>
      <c r="G362" s="304"/>
      <c r="H362" s="304"/>
      <c r="I362" s="304"/>
      <c r="J362" s="486"/>
      <c r="K362" s="486"/>
      <c r="L362" s="486">
        <v>27100</v>
      </c>
      <c r="M362" s="486"/>
      <c r="N362" s="486"/>
      <c r="O362" s="486"/>
      <c r="P362" s="486"/>
      <c r="Q362" s="486"/>
      <c r="R362" s="486"/>
      <c r="S362" s="486"/>
      <c r="T362" s="486"/>
      <c r="U362" s="486"/>
      <c r="V362" s="486"/>
      <c r="W362" s="486"/>
      <c r="X362" s="486"/>
      <c r="Y362" s="486"/>
      <c r="Z362" s="486"/>
      <c r="AA362" s="486"/>
      <c r="AB362" s="486"/>
      <c r="AC362" s="486"/>
      <c r="AD362" s="486"/>
      <c r="AE362" s="486"/>
      <c r="AF362" s="486"/>
      <c r="AG362" s="486"/>
      <c r="AH362" s="486"/>
      <c r="AI362" s="486"/>
      <c r="AJ362" s="486"/>
      <c r="AK362" s="486"/>
      <c r="AL362" s="486"/>
      <c r="AM362" s="486"/>
      <c r="AN362" s="486"/>
      <c r="AO362" s="486"/>
      <c r="AP362" s="486"/>
      <c r="AQ362" s="486"/>
      <c r="AR362" s="486"/>
      <c r="AS362" s="486"/>
      <c r="AT362" s="486"/>
      <c r="AU362" s="486"/>
      <c r="AV362" s="486"/>
      <c r="AW362" s="486"/>
      <c r="AX362" s="486"/>
      <c r="AY362" s="486"/>
      <c r="AZ362" s="486"/>
      <c r="BA362" s="486"/>
      <c r="BB362" s="486"/>
      <c r="BC362" s="486"/>
      <c r="BD362" s="486"/>
      <c r="BE362" s="486"/>
      <c r="BF362" s="486"/>
      <c r="BG362" s="486"/>
      <c r="BH362" s="486"/>
      <c r="BI362" s="486"/>
      <c r="BJ362" s="486"/>
      <c r="BK362" s="486"/>
      <c r="BL362" s="486"/>
      <c r="BM362" s="486"/>
      <c r="BN362" s="486"/>
      <c r="BO362" s="486"/>
      <c r="BP362" s="486"/>
      <c r="BQ362" s="486"/>
      <c r="BR362" s="486"/>
      <c r="BS362" s="486"/>
      <c r="BT362" s="486"/>
      <c r="BU362" s="486"/>
      <c r="BV362" s="486"/>
      <c r="BW362" s="486"/>
      <c r="BX362" s="486"/>
      <c r="BY362" s="486"/>
      <c r="BZ362" s="486"/>
      <c r="CA362" s="486"/>
      <c r="CB362" s="486"/>
      <c r="CC362" s="486"/>
      <c r="CD362" s="486"/>
      <c r="CE362" s="486"/>
      <c r="CF362" s="486"/>
      <c r="CG362" s="486"/>
      <c r="CH362" s="486"/>
      <c r="CI362" s="486"/>
      <c r="CJ362" s="486"/>
      <c r="CK362" s="486"/>
      <c r="CL362" s="486"/>
      <c r="CM362" s="486"/>
      <c r="CN362" s="486"/>
      <c r="CO362" s="486"/>
      <c r="CP362" s="486"/>
      <c r="CQ362" s="486"/>
      <c r="CR362" s="486"/>
      <c r="CS362" s="486"/>
      <c r="CT362" s="486"/>
      <c r="CU362" s="486"/>
      <c r="CV362" s="486"/>
      <c r="CW362" s="486"/>
      <c r="CX362" s="486"/>
      <c r="CY362" s="486"/>
      <c r="CZ362" s="486"/>
      <c r="DA362" s="486"/>
      <c r="DB362" s="486"/>
      <c r="DC362" s="486"/>
      <c r="DD362" s="486"/>
      <c r="DE362" s="486"/>
      <c r="DF362" s="486"/>
      <c r="DG362" s="486"/>
      <c r="DH362" s="486"/>
      <c r="DI362" s="486"/>
      <c r="DJ362" s="486"/>
      <c r="DK362" s="486"/>
      <c r="DL362" s="486"/>
      <c r="DM362" s="486"/>
      <c r="DN362" s="486"/>
      <c r="DO362" s="486"/>
      <c r="DP362" s="486"/>
      <c r="DQ362" s="486"/>
      <c r="DR362" s="486"/>
      <c r="DS362" s="486"/>
      <c r="DT362" s="486"/>
      <c r="DU362" s="486"/>
      <c r="DV362" s="486"/>
      <c r="DW362" s="486"/>
      <c r="DX362" s="486"/>
      <c r="DY362" s="486"/>
      <c r="DZ362" s="486"/>
      <c r="EA362" s="486"/>
      <c r="EB362" s="486"/>
      <c r="EC362" s="486"/>
      <c r="ED362" s="486"/>
      <c r="EE362" s="486"/>
      <c r="EF362" s="486"/>
    </row>
    <row r="363" spans="3:136" s="300" customFormat="1" x14ac:dyDescent="0.25">
      <c r="C363" s="303"/>
      <c r="D363" s="304"/>
      <c r="E363" s="304"/>
      <c r="F363" s="304"/>
      <c r="G363" s="304"/>
      <c r="H363" s="304"/>
      <c r="I363" s="304"/>
      <c r="J363" s="486"/>
      <c r="K363" s="486"/>
      <c r="L363" s="486">
        <v>27200</v>
      </c>
      <c r="M363" s="486"/>
      <c r="N363" s="486"/>
      <c r="O363" s="486"/>
      <c r="P363" s="486"/>
      <c r="Q363" s="486"/>
      <c r="R363" s="486"/>
      <c r="S363" s="486"/>
      <c r="T363" s="486"/>
      <c r="U363" s="486"/>
      <c r="V363" s="486"/>
      <c r="W363" s="486"/>
      <c r="X363" s="486"/>
      <c r="Y363" s="486"/>
      <c r="Z363" s="486"/>
      <c r="AA363" s="486"/>
      <c r="AB363" s="486"/>
      <c r="AC363" s="486"/>
      <c r="AD363" s="486"/>
      <c r="AE363" s="486"/>
      <c r="AF363" s="486"/>
      <c r="AG363" s="486"/>
      <c r="AH363" s="486"/>
      <c r="AI363" s="486"/>
      <c r="AJ363" s="486"/>
      <c r="AK363" s="486"/>
      <c r="AL363" s="486"/>
      <c r="AM363" s="486"/>
      <c r="AN363" s="486"/>
      <c r="AO363" s="486"/>
      <c r="AP363" s="486"/>
      <c r="AQ363" s="486"/>
      <c r="AR363" s="486"/>
      <c r="AS363" s="486"/>
      <c r="AT363" s="486"/>
      <c r="AU363" s="486"/>
      <c r="AV363" s="486"/>
      <c r="AW363" s="486"/>
      <c r="AX363" s="486"/>
      <c r="AY363" s="486"/>
      <c r="AZ363" s="486"/>
      <c r="BA363" s="486"/>
      <c r="BB363" s="486"/>
      <c r="BC363" s="486"/>
      <c r="BD363" s="486"/>
      <c r="BE363" s="486"/>
      <c r="BF363" s="486"/>
      <c r="BG363" s="486"/>
      <c r="BH363" s="486"/>
      <c r="BI363" s="486"/>
      <c r="BJ363" s="486"/>
      <c r="BK363" s="486"/>
      <c r="BL363" s="486"/>
      <c r="BM363" s="486"/>
      <c r="BN363" s="486"/>
      <c r="BO363" s="486"/>
      <c r="BP363" s="486"/>
      <c r="BQ363" s="486"/>
      <c r="BR363" s="486"/>
      <c r="BS363" s="486"/>
      <c r="BT363" s="486"/>
      <c r="BU363" s="486"/>
      <c r="BV363" s="486"/>
      <c r="BW363" s="486"/>
      <c r="BX363" s="486"/>
      <c r="BY363" s="486"/>
      <c r="BZ363" s="486"/>
      <c r="CA363" s="486"/>
      <c r="CB363" s="486"/>
      <c r="CC363" s="486"/>
      <c r="CD363" s="486"/>
      <c r="CE363" s="486"/>
      <c r="CF363" s="486"/>
      <c r="CG363" s="486"/>
      <c r="CH363" s="486"/>
      <c r="CI363" s="486"/>
      <c r="CJ363" s="486"/>
      <c r="CK363" s="486"/>
      <c r="CL363" s="486"/>
      <c r="CM363" s="486"/>
      <c r="CN363" s="486"/>
      <c r="CO363" s="486"/>
      <c r="CP363" s="486"/>
      <c r="CQ363" s="486"/>
      <c r="CR363" s="486"/>
      <c r="CS363" s="486"/>
      <c r="CT363" s="486"/>
      <c r="CU363" s="486"/>
      <c r="CV363" s="486"/>
      <c r="CW363" s="486"/>
      <c r="CX363" s="486"/>
      <c r="CY363" s="486"/>
      <c r="CZ363" s="486"/>
      <c r="DA363" s="486"/>
      <c r="DB363" s="486"/>
      <c r="DC363" s="486"/>
      <c r="DD363" s="486"/>
      <c r="DE363" s="486"/>
      <c r="DF363" s="486"/>
      <c r="DG363" s="486"/>
      <c r="DH363" s="486"/>
      <c r="DI363" s="486"/>
      <c r="DJ363" s="486"/>
      <c r="DK363" s="486"/>
      <c r="DL363" s="486"/>
      <c r="DM363" s="486"/>
      <c r="DN363" s="486"/>
      <c r="DO363" s="486"/>
      <c r="DP363" s="486"/>
      <c r="DQ363" s="486"/>
      <c r="DR363" s="486"/>
      <c r="DS363" s="486"/>
      <c r="DT363" s="486"/>
      <c r="DU363" s="486"/>
      <c r="DV363" s="486"/>
      <c r="DW363" s="486"/>
      <c r="DX363" s="486"/>
      <c r="DY363" s="486"/>
      <c r="DZ363" s="486"/>
      <c r="EA363" s="486"/>
      <c r="EB363" s="486"/>
      <c r="EC363" s="486"/>
      <c r="ED363" s="486"/>
      <c r="EE363" s="486"/>
      <c r="EF363" s="486"/>
    </row>
    <row r="364" spans="3:136" s="300" customFormat="1" x14ac:dyDescent="0.25">
      <c r="C364" s="303"/>
      <c r="D364" s="304"/>
      <c r="E364" s="304"/>
      <c r="F364" s="304"/>
      <c r="G364" s="304"/>
      <c r="H364" s="304"/>
      <c r="I364" s="304"/>
      <c r="J364" s="486"/>
      <c r="K364" s="486"/>
      <c r="L364" s="486">
        <v>27300</v>
      </c>
      <c r="M364" s="486"/>
      <c r="N364" s="486"/>
      <c r="O364" s="486"/>
      <c r="P364" s="486"/>
      <c r="Q364" s="486"/>
      <c r="R364" s="486"/>
      <c r="S364" s="486"/>
      <c r="T364" s="486"/>
      <c r="U364" s="486"/>
      <c r="V364" s="486"/>
      <c r="W364" s="486"/>
      <c r="X364" s="486"/>
      <c r="Y364" s="486"/>
      <c r="Z364" s="486"/>
      <c r="AA364" s="486"/>
      <c r="AB364" s="486"/>
      <c r="AC364" s="486"/>
      <c r="AD364" s="486"/>
      <c r="AE364" s="486"/>
      <c r="AF364" s="486"/>
      <c r="AG364" s="486"/>
      <c r="AH364" s="486"/>
      <c r="AI364" s="486"/>
      <c r="AJ364" s="486"/>
      <c r="AK364" s="486"/>
      <c r="AL364" s="486"/>
      <c r="AM364" s="486"/>
      <c r="AN364" s="486"/>
      <c r="AO364" s="486"/>
      <c r="AP364" s="486"/>
      <c r="AQ364" s="486"/>
      <c r="AR364" s="486"/>
      <c r="AS364" s="486"/>
      <c r="AT364" s="486"/>
      <c r="AU364" s="486"/>
      <c r="AV364" s="486"/>
      <c r="AW364" s="486"/>
      <c r="AX364" s="486"/>
      <c r="AY364" s="486"/>
      <c r="AZ364" s="486"/>
      <c r="BA364" s="486"/>
      <c r="BB364" s="486"/>
      <c r="BC364" s="486"/>
      <c r="BD364" s="486"/>
      <c r="BE364" s="486"/>
      <c r="BF364" s="486"/>
      <c r="BG364" s="486"/>
      <c r="BH364" s="486"/>
      <c r="BI364" s="486"/>
      <c r="BJ364" s="486"/>
      <c r="BK364" s="486"/>
      <c r="BL364" s="486"/>
      <c r="BM364" s="486"/>
      <c r="BN364" s="486"/>
      <c r="BO364" s="486"/>
      <c r="BP364" s="486"/>
      <c r="BQ364" s="486"/>
      <c r="BR364" s="486"/>
      <c r="BS364" s="486"/>
      <c r="BT364" s="486"/>
      <c r="BU364" s="486"/>
      <c r="BV364" s="486"/>
      <c r="BW364" s="486"/>
      <c r="BX364" s="486"/>
      <c r="BY364" s="486"/>
      <c r="BZ364" s="486"/>
      <c r="CA364" s="486"/>
      <c r="CB364" s="486"/>
      <c r="CC364" s="486"/>
      <c r="CD364" s="486"/>
      <c r="CE364" s="486"/>
      <c r="CF364" s="486"/>
      <c r="CG364" s="486"/>
      <c r="CH364" s="486"/>
      <c r="CI364" s="486"/>
      <c r="CJ364" s="486"/>
      <c r="CK364" s="486"/>
      <c r="CL364" s="486"/>
      <c r="CM364" s="486"/>
      <c r="CN364" s="486"/>
      <c r="CO364" s="486"/>
      <c r="CP364" s="486"/>
      <c r="CQ364" s="486"/>
      <c r="CR364" s="486"/>
      <c r="CS364" s="486"/>
      <c r="CT364" s="486"/>
      <c r="CU364" s="486"/>
      <c r="CV364" s="486"/>
      <c r="CW364" s="486"/>
      <c r="CX364" s="486"/>
      <c r="CY364" s="486"/>
      <c r="CZ364" s="486"/>
      <c r="DA364" s="486"/>
      <c r="DB364" s="486"/>
      <c r="DC364" s="486"/>
      <c r="DD364" s="486"/>
      <c r="DE364" s="486"/>
      <c r="DF364" s="486"/>
      <c r="DG364" s="486"/>
      <c r="DH364" s="486"/>
      <c r="DI364" s="486"/>
      <c r="DJ364" s="486"/>
      <c r="DK364" s="486"/>
      <c r="DL364" s="486"/>
      <c r="DM364" s="486"/>
      <c r="DN364" s="486"/>
      <c r="DO364" s="486"/>
      <c r="DP364" s="486"/>
      <c r="DQ364" s="486"/>
      <c r="DR364" s="486"/>
      <c r="DS364" s="486"/>
      <c r="DT364" s="486"/>
      <c r="DU364" s="486"/>
      <c r="DV364" s="486"/>
      <c r="DW364" s="486"/>
      <c r="DX364" s="486"/>
      <c r="DY364" s="486"/>
      <c r="DZ364" s="486"/>
      <c r="EA364" s="486"/>
      <c r="EB364" s="486"/>
      <c r="EC364" s="486"/>
      <c r="ED364" s="486"/>
      <c r="EE364" s="486"/>
      <c r="EF364" s="486"/>
    </row>
    <row r="365" spans="3:136" s="300" customFormat="1" x14ac:dyDescent="0.25">
      <c r="C365" s="303"/>
      <c r="D365" s="304"/>
      <c r="E365" s="304"/>
      <c r="F365" s="304"/>
      <c r="G365" s="304"/>
      <c r="H365" s="304"/>
      <c r="I365" s="304"/>
      <c r="J365" s="486"/>
      <c r="K365" s="486"/>
      <c r="L365" s="486">
        <v>27400</v>
      </c>
      <c r="M365" s="486"/>
      <c r="N365" s="486"/>
      <c r="O365" s="486"/>
      <c r="P365" s="486"/>
      <c r="Q365" s="486"/>
      <c r="R365" s="486"/>
      <c r="S365" s="486"/>
      <c r="T365" s="486"/>
      <c r="U365" s="486"/>
      <c r="V365" s="486"/>
      <c r="W365" s="486"/>
      <c r="X365" s="486"/>
      <c r="Y365" s="486"/>
      <c r="Z365" s="486"/>
      <c r="AA365" s="486"/>
      <c r="AB365" s="486"/>
      <c r="AC365" s="486"/>
      <c r="AD365" s="486"/>
      <c r="AE365" s="486"/>
      <c r="AF365" s="486"/>
      <c r="AG365" s="486"/>
      <c r="AH365" s="486"/>
      <c r="AI365" s="486"/>
      <c r="AJ365" s="486"/>
      <c r="AK365" s="486"/>
      <c r="AL365" s="486"/>
      <c r="AM365" s="486"/>
      <c r="AN365" s="486"/>
      <c r="AO365" s="486"/>
      <c r="AP365" s="486"/>
      <c r="AQ365" s="486"/>
      <c r="AR365" s="486"/>
      <c r="AS365" s="486"/>
      <c r="AT365" s="486"/>
      <c r="AU365" s="486"/>
      <c r="AV365" s="486"/>
      <c r="AW365" s="486"/>
      <c r="AX365" s="486"/>
      <c r="AY365" s="486"/>
      <c r="AZ365" s="486"/>
      <c r="BA365" s="486"/>
      <c r="BB365" s="486"/>
      <c r="BC365" s="486"/>
      <c r="BD365" s="486"/>
      <c r="BE365" s="486"/>
      <c r="BF365" s="486"/>
      <c r="BG365" s="486"/>
      <c r="BH365" s="486"/>
      <c r="BI365" s="486"/>
      <c r="BJ365" s="486"/>
      <c r="BK365" s="486"/>
      <c r="BL365" s="486"/>
      <c r="BM365" s="486"/>
      <c r="BN365" s="486"/>
      <c r="BO365" s="486"/>
      <c r="BP365" s="486"/>
      <c r="BQ365" s="486"/>
      <c r="BR365" s="486"/>
      <c r="BS365" s="486"/>
      <c r="BT365" s="486"/>
      <c r="BU365" s="486"/>
      <c r="BV365" s="486"/>
      <c r="BW365" s="486"/>
      <c r="BX365" s="486"/>
      <c r="BY365" s="486"/>
      <c r="BZ365" s="486"/>
      <c r="CA365" s="486"/>
      <c r="CB365" s="486"/>
      <c r="CC365" s="486"/>
      <c r="CD365" s="486"/>
      <c r="CE365" s="486"/>
      <c r="CF365" s="486"/>
      <c r="CG365" s="486"/>
      <c r="CH365" s="486"/>
      <c r="CI365" s="486"/>
      <c r="CJ365" s="486"/>
      <c r="CK365" s="486"/>
      <c r="CL365" s="486"/>
      <c r="CM365" s="486"/>
      <c r="CN365" s="486"/>
      <c r="CO365" s="486"/>
      <c r="CP365" s="486"/>
      <c r="CQ365" s="486"/>
      <c r="CR365" s="486"/>
      <c r="CS365" s="486"/>
      <c r="CT365" s="486"/>
      <c r="CU365" s="486"/>
      <c r="CV365" s="486"/>
      <c r="CW365" s="486"/>
      <c r="CX365" s="486"/>
      <c r="CY365" s="486"/>
      <c r="CZ365" s="486"/>
      <c r="DA365" s="486"/>
      <c r="DB365" s="486"/>
      <c r="DC365" s="486"/>
      <c r="DD365" s="486"/>
      <c r="DE365" s="486"/>
      <c r="DF365" s="486"/>
      <c r="DG365" s="486"/>
      <c r="DH365" s="486"/>
      <c r="DI365" s="486"/>
      <c r="DJ365" s="486"/>
      <c r="DK365" s="486"/>
      <c r="DL365" s="486"/>
      <c r="DM365" s="486"/>
      <c r="DN365" s="486"/>
      <c r="DO365" s="486"/>
      <c r="DP365" s="486"/>
      <c r="DQ365" s="486"/>
      <c r="DR365" s="486"/>
      <c r="DS365" s="486"/>
      <c r="DT365" s="486"/>
      <c r="DU365" s="486"/>
      <c r="DV365" s="486"/>
      <c r="DW365" s="486"/>
      <c r="DX365" s="486"/>
      <c r="DY365" s="486"/>
      <c r="DZ365" s="486"/>
      <c r="EA365" s="486"/>
      <c r="EB365" s="486"/>
      <c r="EC365" s="486"/>
      <c r="ED365" s="486"/>
      <c r="EE365" s="486"/>
      <c r="EF365" s="486"/>
    </row>
    <row r="366" spans="3:136" s="300" customFormat="1" x14ac:dyDescent="0.25">
      <c r="C366" s="303"/>
      <c r="D366" s="304"/>
      <c r="E366" s="304"/>
      <c r="F366" s="304"/>
      <c r="G366" s="304"/>
      <c r="H366" s="304"/>
      <c r="I366" s="304"/>
      <c r="J366" s="486"/>
      <c r="K366" s="486"/>
      <c r="L366" s="486">
        <v>27500</v>
      </c>
      <c r="M366" s="486"/>
      <c r="N366" s="486"/>
      <c r="O366" s="486"/>
      <c r="P366" s="486"/>
      <c r="Q366" s="486"/>
      <c r="R366" s="486"/>
      <c r="S366" s="486"/>
      <c r="T366" s="486"/>
      <c r="U366" s="486"/>
      <c r="V366" s="486"/>
      <c r="W366" s="486"/>
      <c r="X366" s="486"/>
      <c r="Y366" s="486"/>
      <c r="Z366" s="486"/>
      <c r="AA366" s="486"/>
      <c r="AB366" s="486"/>
      <c r="AC366" s="486"/>
      <c r="AD366" s="486"/>
      <c r="AE366" s="486"/>
      <c r="AF366" s="486"/>
      <c r="AG366" s="486"/>
      <c r="AH366" s="486"/>
      <c r="AI366" s="486"/>
      <c r="AJ366" s="486"/>
      <c r="AK366" s="486"/>
      <c r="AL366" s="486"/>
      <c r="AM366" s="486"/>
      <c r="AN366" s="486"/>
      <c r="AO366" s="486"/>
      <c r="AP366" s="486"/>
      <c r="AQ366" s="486"/>
      <c r="AR366" s="486"/>
      <c r="AS366" s="486"/>
      <c r="AT366" s="486"/>
      <c r="AU366" s="486"/>
      <c r="AV366" s="486"/>
      <c r="AW366" s="486"/>
      <c r="AX366" s="486"/>
      <c r="AY366" s="486"/>
      <c r="AZ366" s="486"/>
      <c r="BA366" s="486"/>
      <c r="BB366" s="486"/>
      <c r="BC366" s="486"/>
      <c r="BD366" s="486"/>
      <c r="BE366" s="486"/>
      <c r="BF366" s="486"/>
      <c r="BG366" s="486"/>
      <c r="BH366" s="486"/>
      <c r="BI366" s="486"/>
      <c r="BJ366" s="486"/>
      <c r="BK366" s="486"/>
      <c r="BL366" s="486"/>
      <c r="BM366" s="486"/>
      <c r="BN366" s="486"/>
      <c r="BO366" s="486"/>
      <c r="BP366" s="486"/>
      <c r="BQ366" s="486"/>
      <c r="BR366" s="486"/>
      <c r="BS366" s="486"/>
      <c r="BT366" s="486"/>
      <c r="BU366" s="486"/>
      <c r="BV366" s="486"/>
      <c r="BW366" s="486"/>
      <c r="BX366" s="486"/>
      <c r="BY366" s="486"/>
      <c r="BZ366" s="486"/>
      <c r="CA366" s="486"/>
      <c r="CB366" s="486"/>
      <c r="CC366" s="486"/>
      <c r="CD366" s="486"/>
      <c r="CE366" s="486"/>
      <c r="CF366" s="486"/>
      <c r="CG366" s="486"/>
      <c r="CH366" s="486"/>
      <c r="CI366" s="486"/>
      <c r="CJ366" s="486"/>
      <c r="CK366" s="486"/>
      <c r="CL366" s="486"/>
      <c r="CM366" s="486"/>
      <c r="CN366" s="486"/>
      <c r="CO366" s="486"/>
      <c r="CP366" s="486"/>
      <c r="CQ366" s="486"/>
      <c r="CR366" s="486"/>
      <c r="CS366" s="486"/>
      <c r="CT366" s="486"/>
      <c r="CU366" s="486"/>
      <c r="CV366" s="486"/>
      <c r="CW366" s="486"/>
      <c r="CX366" s="486"/>
      <c r="CY366" s="486"/>
      <c r="CZ366" s="486"/>
      <c r="DA366" s="486"/>
      <c r="DB366" s="486"/>
      <c r="DC366" s="486"/>
      <c r="DD366" s="486"/>
      <c r="DE366" s="486"/>
      <c r="DF366" s="486"/>
      <c r="DG366" s="486"/>
      <c r="DH366" s="486"/>
      <c r="DI366" s="486"/>
      <c r="DJ366" s="486"/>
      <c r="DK366" s="486"/>
      <c r="DL366" s="486"/>
      <c r="DM366" s="486"/>
      <c r="DN366" s="486"/>
      <c r="DO366" s="486"/>
      <c r="DP366" s="486"/>
      <c r="DQ366" s="486"/>
      <c r="DR366" s="486"/>
      <c r="DS366" s="486"/>
      <c r="DT366" s="486"/>
      <c r="DU366" s="486"/>
      <c r="DV366" s="486"/>
      <c r="DW366" s="486"/>
      <c r="DX366" s="486"/>
      <c r="DY366" s="486"/>
      <c r="DZ366" s="486"/>
      <c r="EA366" s="486"/>
      <c r="EB366" s="486"/>
      <c r="EC366" s="486"/>
      <c r="ED366" s="486"/>
      <c r="EE366" s="486"/>
      <c r="EF366" s="486"/>
    </row>
    <row r="367" spans="3:136" s="300" customFormat="1" x14ac:dyDescent="0.25">
      <c r="C367" s="303"/>
      <c r="D367" s="304"/>
      <c r="E367" s="304"/>
      <c r="F367" s="304"/>
      <c r="G367" s="304"/>
      <c r="H367" s="304"/>
      <c r="I367" s="304"/>
      <c r="J367" s="486"/>
      <c r="K367" s="486"/>
      <c r="L367" s="486">
        <v>27600</v>
      </c>
      <c r="M367" s="486"/>
      <c r="N367" s="486"/>
      <c r="O367" s="486"/>
      <c r="P367" s="486"/>
      <c r="Q367" s="486"/>
      <c r="R367" s="486"/>
      <c r="S367" s="486"/>
      <c r="T367" s="486"/>
      <c r="U367" s="486"/>
      <c r="V367" s="486"/>
      <c r="W367" s="486"/>
      <c r="X367" s="486"/>
      <c r="Y367" s="486"/>
      <c r="Z367" s="486"/>
      <c r="AA367" s="486"/>
      <c r="AB367" s="486"/>
      <c r="AC367" s="486"/>
      <c r="AD367" s="486"/>
      <c r="AE367" s="486"/>
      <c r="AF367" s="486"/>
      <c r="AG367" s="486"/>
      <c r="AH367" s="486"/>
      <c r="AI367" s="486"/>
      <c r="AJ367" s="486"/>
      <c r="AK367" s="486"/>
      <c r="AL367" s="486"/>
      <c r="AM367" s="486"/>
      <c r="AN367" s="486"/>
      <c r="AO367" s="486"/>
      <c r="AP367" s="486"/>
      <c r="AQ367" s="486"/>
      <c r="AR367" s="486"/>
      <c r="AS367" s="486"/>
      <c r="AT367" s="486"/>
      <c r="AU367" s="486"/>
      <c r="AV367" s="486"/>
      <c r="AW367" s="486"/>
      <c r="AX367" s="486"/>
      <c r="AY367" s="486"/>
      <c r="AZ367" s="486"/>
      <c r="BA367" s="486"/>
      <c r="BB367" s="486"/>
      <c r="BC367" s="486"/>
      <c r="BD367" s="486"/>
      <c r="BE367" s="486"/>
      <c r="BF367" s="486"/>
      <c r="BG367" s="486"/>
      <c r="BH367" s="486"/>
      <c r="BI367" s="486"/>
      <c r="BJ367" s="486"/>
      <c r="BK367" s="486"/>
      <c r="BL367" s="486"/>
      <c r="BM367" s="486"/>
      <c r="BN367" s="486"/>
      <c r="BO367" s="486"/>
      <c r="BP367" s="486"/>
      <c r="BQ367" s="486"/>
      <c r="BR367" s="486"/>
      <c r="BS367" s="486"/>
      <c r="BT367" s="486"/>
      <c r="BU367" s="486"/>
      <c r="BV367" s="486"/>
      <c r="BW367" s="486"/>
      <c r="BX367" s="486"/>
      <c r="BY367" s="486"/>
      <c r="BZ367" s="486"/>
      <c r="CA367" s="486"/>
      <c r="CB367" s="486"/>
      <c r="CC367" s="486"/>
      <c r="CD367" s="486"/>
      <c r="CE367" s="486"/>
      <c r="CF367" s="486"/>
      <c r="CG367" s="486"/>
      <c r="CH367" s="486"/>
      <c r="CI367" s="486"/>
      <c r="CJ367" s="486"/>
      <c r="CK367" s="486"/>
      <c r="CL367" s="486"/>
      <c r="CM367" s="486"/>
      <c r="CN367" s="486"/>
      <c r="CO367" s="486"/>
      <c r="CP367" s="486"/>
      <c r="CQ367" s="486"/>
      <c r="CR367" s="486"/>
      <c r="CS367" s="486"/>
      <c r="CT367" s="486"/>
      <c r="CU367" s="486"/>
      <c r="CV367" s="486"/>
      <c r="CW367" s="486"/>
      <c r="CX367" s="486"/>
      <c r="CY367" s="486"/>
      <c r="CZ367" s="486"/>
      <c r="DA367" s="486"/>
      <c r="DB367" s="486"/>
      <c r="DC367" s="486"/>
      <c r="DD367" s="486"/>
      <c r="DE367" s="486"/>
      <c r="DF367" s="486"/>
      <c r="DG367" s="486"/>
      <c r="DH367" s="486"/>
      <c r="DI367" s="486"/>
      <c r="DJ367" s="486"/>
      <c r="DK367" s="486"/>
      <c r="DL367" s="486"/>
      <c r="DM367" s="486"/>
      <c r="DN367" s="486"/>
      <c r="DO367" s="486"/>
      <c r="DP367" s="486"/>
      <c r="DQ367" s="486"/>
      <c r="DR367" s="486"/>
      <c r="DS367" s="486"/>
      <c r="DT367" s="486"/>
      <c r="DU367" s="486"/>
      <c r="DV367" s="486"/>
      <c r="DW367" s="486"/>
      <c r="DX367" s="486"/>
      <c r="DY367" s="486"/>
      <c r="DZ367" s="486"/>
      <c r="EA367" s="486"/>
      <c r="EB367" s="486"/>
      <c r="EC367" s="486"/>
      <c r="ED367" s="486"/>
      <c r="EE367" s="486"/>
      <c r="EF367" s="486"/>
    </row>
    <row r="368" spans="3:136" s="300" customFormat="1" x14ac:dyDescent="0.25">
      <c r="C368" s="303"/>
      <c r="D368" s="304"/>
      <c r="E368" s="304"/>
      <c r="F368" s="304"/>
      <c r="G368" s="304"/>
      <c r="H368" s="304"/>
      <c r="I368" s="304"/>
      <c r="J368" s="486"/>
      <c r="K368" s="486"/>
      <c r="L368" s="486">
        <v>27700</v>
      </c>
      <c r="M368" s="486"/>
      <c r="N368" s="486"/>
      <c r="O368" s="486"/>
      <c r="P368" s="486"/>
      <c r="Q368" s="486"/>
      <c r="R368" s="486"/>
      <c r="S368" s="486"/>
      <c r="T368" s="486"/>
      <c r="U368" s="486"/>
      <c r="V368" s="486"/>
      <c r="W368" s="486"/>
      <c r="X368" s="486"/>
      <c r="Y368" s="486"/>
      <c r="Z368" s="486"/>
      <c r="AA368" s="486"/>
      <c r="AB368" s="486"/>
      <c r="AC368" s="486"/>
      <c r="AD368" s="486"/>
      <c r="AE368" s="486"/>
      <c r="AF368" s="486"/>
      <c r="AG368" s="486"/>
      <c r="AH368" s="486"/>
      <c r="AI368" s="486"/>
      <c r="AJ368" s="486"/>
      <c r="AK368" s="486"/>
      <c r="AL368" s="486"/>
      <c r="AM368" s="486"/>
      <c r="AN368" s="486"/>
      <c r="AO368" s="486"/>
      <c r="AP368" s="486"/>
      <c r="AQ368" s="486"/>
      <c r="AR368" s="486"/>
      <c r="AS368" s="486"/>
      <c r="AT368" s="486"/>
      <c r="AU368" s="486"/>
      <c r="AV368" s="486"/>
      <c r="AW368" s="486"/>
      <c r="AX368" s="486"/>
      <c r="AY368" s="486"/>
      <c r="AZ368" s="486"/>
      <c r="BA368" s="486"/>
      <c r="BB368" s="486"/>
      <c r="BC368" s="486"/>
      <c r="BD368" s="486"/>
      <c r="BE368" s="486"/>
      <c r="BF368" s="486"/>
      <c r="BG368" s="486"/>
      <c r="BH368" s="486"/>
      <c r="BI368" s="486"/>
      <c r="BJ368" s="486"/>
      <c r="BK368" s="486"/>
      <c r="BL368" s="486"/>
      <c r="BM368" s="486"/>
      <c r="BN368" s="486"/>
      <c r="BO368" s="486"/>
      <c r="BP368" s="486"/>
      <c r="BQ368" s="486"/>
      <c r="BR368" s="486"/>
      <c r="BS368" s="486"/>
      <c r="BT368" s="486"/>
      <c r="BU368" s="486"/>
      <c r="BV368" s="486"/>
      <c r="BW368" s="486"/>
      <c r="BX368" s="486"/>
      <c r="BY368" s="486"/>
      <c r="BZ368" s="486"/>
      <c r="CA368" s="486"/>
      <c r="CB368" s="486"/>
      <c r="CC368" s="486"/>
      <c r="CD368" s="486"/>
      <c r="CE368" s="486"/>
      <c r="CF368" s="486"/>
      <c r="CG368" s="486"/>
      <c r="CH368" s="486"/>
      <c r="CI368" s="486"/>
      <c r="CJ368" s="486"/>
      <c r="CK368" s="486"/>
      <c r="CL368" s="486"/>
      <c r="CM368" s="486"/>
      <c r="CN368" s="486"/>
      <c r="CO368" s="486"/>
      <c r="CP368" s="486"/>
      <c r="CQ368" s="486"/>
      <c r="CR368" s="486"/>
      <c r="CS368" s="486"/>
      <c r="CT368" s="486"/>
      <c r="CU368" s="486"/>
      <c r="CV368" s="486"/>
      <c r="CW368" s="486"/>
      <c r="CX368" s="486"/>
      <c r="CY368" s="486"/>
      <c r="CZ368" s="486"/>
      <c r="DA368" s="486"/>
      <c r="DB368" s="486"/>
      <c r="DC368" s="486"/>
      <c r="DD368" s="486"/>
      <c r="DE368" s="486"/>
      <c r="DF368" s="486"/>
      <c r="DG368" s="486"/>
      <c r="DH368" s="486"/>
      <c r="DI368" s="486"/>
      <c r="DJ368" s="486"/>
      <c r="DK368" s="486"/>
      <c r="DL368" s="486"/>
      <c r="DM368" s="486"/>
      <c r="DN368" s="486"/>
      <c r="DO368" s="486"/>
      <c r="DP368" s="486"/>
      <c r="DQ368" s="486"/>
      <c r="DR368" s="486"/>
      <c r="DS368" s="486"/>
      <c r="DT368" s="486"/>
      <c r="DU368" s="486"/>
      <c r="DV368" s="486"/>
      <c r="DW368" s="486"/>
      <c r="DX368" s="486"/>
      <c r="DY368" s="486"/>
      <c r="DZ368" s="486"/>
      <c r="EA368" s="486"/>
      <c r="EB368" s="486"/>
      <c r="EC368" s="486"/>
      <c r="ED368" s="486"/>
      <c r="EE368" s="486"/>
      <c r="EF368" s="486"/>
    </row>
    <row r="369" spans="3:136" s="300" customFormat="1" x14ac:dyDescent="0.25">
      <c r="C369" s="303"/>
      <c r="D369" s="304"/>
      <c r="E369" s="304"/>
      <c r="F369" s="304"/>
      <c r="G369" s="304"/>
      <c r="H369" s="304"/>
      <c r="I369" s="304"/>
      <c r="J369" s="486"/>
      <c r="K369" s="486"/>
      <c r="L369" s="486">
        <v>27800</v>
      </c>
      <c r="M369" s="486"/>
      <c r="N369" s="486"/>
      <c r="O369" s="486"/>
      <c r="P369" s="486"/>
      <c r="Q369" s="486"/>
      <c r="R369" s="486"/>
      <c r="S369" s="486"/>
      <c r="T369" s="486"/>
      <c r="U369" s="486"/>
      <c r="V369" s="486"/>
      <c r="W369" s="486"/>
      <c r="X369" s="486"/>
      <c r="Y369" s="486"/>
      <c r="Z369" s="486"/>
      <c r="AA369" s="486"/>
      <c r="AB369" s="486"/>
      <c r="AC369" s="486"/>
      <c r="AD369" s="486"/>
      <c r="AE369" s="486"/>
      <c r="AF369" s="486"/>
      <c r="AG369" s="486"/>
      <c r="AH369" s="486"/>
      <c r="AI369" s="486"/>
      <c r="AJ369" s="486"/>
      <c r="AK369" s="486"/>
      <c r="AL369" s="486"/>
      <c r="AM369" s="486"/>
      <c r="AN369" s="486"/>
      <c r="AO369" s="486"/>
      <c r="AP369" s="486"/>
      <c r="AQ369" s="486"/>
      <c r="AR369" s="486"/>
      <c r="AS369" s="486"/>
      <c r="AT369" s="486"/>
      <c r="AU369" s="486"/>
      <c r="AV369" s="486"/>
      <c r="AW369" s="486"/>
      <c r="AX369" s="486"/>
      <c r="AY369" s="486"/>
      <c r="AZ369" s="486"/>
      <c r="BA369" s="486"/>
      <c r="BB369" s="486"/>
      <c r="BC369" s="486"/>
      <c r="BD369" s="486"/>
      <c r="BE369" s="486"/>
      <c r="BF369" s="486"/>
      <c r="BG369" s="486"/>
      <c r="BH369" s="486"/>
      <c r="BI369" s="486"/>
      <c r="BJ369" s="486"/>
      <c r="BK369" s="486"/>
      <c r="BL369" s="486"/>
      <c r="BM369" s="486"/>
      <c r="BN369" s="486"/>
      <c r="BO369" s="486"/>
      <c r="BP369" s="486"/>
      <c r="BQ369" s="486"/>
      <c r="BR369" s="486"/>
      <c r="BS369" s="486"/>
      <c r="BT369" s="486"/>
      <c r="BU369" s="486"/>
      <c r="BV369" s="486"/>
      <c r="BW369" s="486"/>
      <c r="BX369" s="486"/>
      <c r="BY369" s="486"/>
      <c r="BZ369" s="486"/>
      <c r="CA369" s="486"/>
      <c r="CB369" s="486"/>
      <c r="CC369" s="486"/>
      <c r="CD369" s="486"/>
      <c r="CE369" s="486"/>
      <c r="CF369" s="486"/>
      <c r="CG369" s="486"/>
      <c r="CH369" s="486"/>
      <c r="CI369" s="486"/>
      <c r="CJ369" s="486"/>
      <c r="CK369" s="486"/>
      <c r="CL369" s="486"/>
      <c r="CM369" s="486"/>
      <c r="CN369" s="486"/>
      <c r="CO369" s="486"/>
      <c r="CP369" s="486"/>
      <c r="CQ369" s="486"/>
      <c r="CR369" s="486"/>
      <c r="CS369" s="486"/>
      <c r="CT369" s="486"/>
      <c r="CU369" s="486"/>
      <c r="CV369" s="486"/>
      <c r="CW369" s="486"/>
      <c r="CX369" s="486"/>
      <c r="CY369" s="486"/>
      <c r="CZ369" s="486"/>
      <c r="DA369" s="486"/>
      <c r="DB369" s="486"/>
      <c r="DC369" s="486"/>
      <c r="DD369" s="486"/>
      <c r="DE369" s="486"/>
      <c r="DF369" s="486"/>
      <c r="DG369" s="486"/>
      <c r="DH369" s="486"/>
      <c r="DI369" s="486"/>
      <c r="DJ369" s="486"/>
      <c r="DK369" s="486"/>
      <c r="DL369" s="486"/>
      <c r="DM369" s="486"/>
      <c r="DN369" s="486"/>
      <c r="DO369" s="486"/>
      <c r="DP369" s="486"/>
      <c r="DQ369" s="486"/>
      <c r="DR369" s="486"/>
      <c r="DS369" s="486"/>
      <c r="DT369" s="486"/>
      <c r="DU369" s="486"/>
      <c r="DV369" s="486"/>
      <c r="DW369" s="486"/>
      <c r="DX369" s="486"/>
      <c r="DY369" s="486"/>
      <c r="DZ369" s="486"/>
      <c r="EA369" s="486"/>
      <c r="EB369" s="486"/>
      <c r="EC369" s="486"/>
      <c r="ED369" s="486"/>
      <c r="EE369" s="486"/>
      <c r="EF369" s="486"/>
    </row>
    <row r="370" spans="3:136" s="300" customFormat="1" x14ac:dyDescent="0.25">
      <c r="C370" s="303"/>
      <c r="D370" s="304"/>
      <c r="E370" s="304"/>
      <c r="F370" s="304"/>
      <c r="G370" s="304"/>
      <c r="H370" s="304"/>
      <c r="I370" s="304"/>
      <c r="J370" s="486"/>
      <c r="K370" s="486"/>
      <c r="L370" s="486">
        <v>27900</v>
      </c>
      <c r="M370" s="486"/>
      <c r="N370" s="486"/>
      <c r="O370" s="486"/>
      <c r="P370" s="486"/>
      <c r="Q370" s="486"/>
      <c r="R370" s="486"/>
      <c r="S370" s="486"/>
      <c r="T370" s="486"/>
      <c r="U370" s="486"/>
      <c r="V370" s="486"/>
      <c r="W370" s="486"/>
      <c r="X370" s="486"/>
      <c r="Y370" s="486"/>
      <c r="Z370" s="486"/>
      <c r="AA370" s="486"/>
      <c r="AB370" s="486"/>
      <c r="AC370" s="486"/>
      <c r="AD370" s="486"/>
      <c r="AE370" s="486"/>
      <c r="AF370" s="486"/>
      <c r="AG370" s="486"/>
      <c r="AH370" s="486"/>
      <c r="AI370" s="486"/>
      <c r="AJ370" s="486"/>
      <c r="AK370" s="486"/>
      <c r="AL370" s="486"/>
      <c r="AM370" s="486"/>
      <c r="AN370" s="486"/>
      <c r="AO370" s="486"/>
      <c r="AP370" s="486"/>
      <c r="AQ370" s="486"/>
      <c r="AR370" s="486"/>
      <c r="AS370" s="486"/>
      <c r="AT370" s="486"/>
      <c r="AU370" s="486"/>
      <c r="AV370" s="486"/>
      <c r="AW370" s="486"/>
      <c r="AX370" s="486"/>
      <c r="AY370" s="486"/>
      <c r="AZ370" s="486"/>
      <c r="BA370" s="486"/>
      <c r="BB370" s="486"/>
      <c r="BC370" s="486"/>
      <c r="BD370" s="486"/>
      <c r="BE370" s="486"/>
      <c r="BF370" s="486"/>
      <c r="BG370" s="486"/>
      <c r="BH370" s="486"/>
      <c r="BI370" s="486"/>
      <c r="BJ370" s="486"/>
      <c r="BK370" s="486"/>
      <c r="BL370" s="486"/>
      <c r="BM370" s="486"/>
      <c r="BN370" s="486"/>
      <c r="BO370" s="486"/>
      <c r="BP370" s="486"/>
      <c r="BQ370" s="486"/>
      <c r="BR370" s="486"/>
      <c r="BS370" s="486"/>
      <c r="BT370" s="486"/>
      <c r="BU370" s="486"/>
      <c r="BV370" s="486"/>
      <c r="BW370" s="486"/>
      <c r="BX370" s="486"/>
      <c r="BY370" s="486"/>
      <c r="BZ370" s="486"/>
      <c r="CA370" s="486"/>
      <c r="CB370" s="486"/>
      <c r="CC370" s="486"/>
      <c r="CD370" s="486"/>
      <c r="CE370" s="486"/>
      <c r="CF370" s="486"/>
      <c r="CG370" s="486"/>
      <c r="CH370" s="486"/>
      <c r="CI370" s="486"/>
      <c r="CJ370" s="486"/>
      <c r="CK370" s="486"/>
      <c r="CL370" s="486"/>
      <c r="CM370" s="486"/>
      <c r="CN370" s="486"/>
      <c r="CO370" s="486"/>
      <c r="CP370" s="486"/>
      <c r="CQ370" s="486"/>
      <c r="CR370" s="486"/>
      <c r="CS370" s="486"/>
      <c r="CT370" s="486"/>
      <c r="CU370" s="486"/>
      <c r="CV370" s="486"/>
      <c r="CW370" s="486"/>
      <c r="CX370" s="486"/>
      <c r="CY370" s="486"/>
      <c r="CZ370" s="486"/>
      <c r="DA370" s="486"/>
      <c r="DB370" s="486"/>
      <c r="DC370" s="486"/>
      <c r="DD370" s="486"/>
      <c r="DE370" s="486"/>
      <c r="DF370" s="486"/>
      <c r="DG370" s="486"/>
      <c r="DH370" s="486"/>
      <c r="DI370" s="486"/>
      <c r="DJ370" s="486"/>
      <c r="DK370" s="486"/>
      <c r="DL370" s="486"/>
      <c r="DM370" s="486"/>
      <c r="DN370" s="486"/>
      <c r="DO370" s="486"/>
      <c r="DP370" s="486"/>
      <c r="DQ370" s="486"/>
      <c r="DR370" s="486"/>
      <c r="DS370" s="486"/>
      <c r="DT370" s="486"/>
      <c r="DU370" s="486"/>
      <c r="DV370" s="486"/>
      <c r="DW370" s="486"/>
      <c r="DX370" s="486"/>
      <c r="DY370" s="486"/>
      <c r="DZ370" s="486"/>
      <c r="EA370" s="486"/>
      <c r="EB370" s="486"/>
      <c r="EC370" s="486"/>
      <c r="ED370" s="486"/>
      <c r="EE370" s="486"/>
      <c r="EF370" s="486"/>
    </row>
    <row r="371" spans="3:136" s="300" customFormat="1" x14ac:dyDescent="0.25">
      <c r="C371" s="303"/>
      <c r="D371" s="304"/>
      <c r="E371" s="304"/>
      <c r="F371" s="304"/>
      <c r="G371" s="304"/>
      <c r="H371" s="304"/>
      <c r="I371" s="304"/>
      <c r="J371" s="486"/>
      <c r="K371" s="486"/>
      <c r="L371" s="486">
        <v>28000</v>
      </c>
      <c r="M371" s="486"/>
      <c r="N371" s="486"/>
      <c r="O371" s="486"/>
      <c r="P371" s="486"/>
      <c r="Q371" s="486"/>
      <c r="R371" s="486"/>
      <c r="S371" s="486"/>
      <c r="T371" s="486"/>
      <c r="U371" s="486"/>
      <c r="V371" s="486"/>
      <c r="W371" s="486"/>
      <c r="X371" s="486"/>
      <c r="Y371" s="486"/>
      <c r="Z371" s="486"/>
      <c r="AA371" s="486"/>
      <c r="AB371" s="486"/>
      <c r="AC371" s="486"/>
      <c r="AD371" s="486"/>
      <c r="AE371" s="486"/>
      <c r="AF371" s="486"/>
      <c r="AG371" s="486"/>
      <c r="AH371" s="486"/>
      <c r="AI371" s="486"/>
      <c r="AJ371" s="486"/>
      <c r="AK371" s="486"/>
      <c r="AL371" s="486"/>
      <c r="AM371" s="486"/>
      <c r="AN371" s="486"/>
      <c r="AO371" s="486"/>
      <c r="AP371" s="486"/>
      <c r="AQ371" s="486"/>
      <c r="AR371" s="486"/>
      <c r="AS371" s="486"/>
      <c r="AT371" s="486"/>
      <c r="AU371" s="486"/>
      <c r="AV371" s="486"/>
      <c r="AW371" s="486"/>
      <c r="AX371" s="486"/>
      <c r="AY371" s="486"/>
      <c r="AZ371" s="486"/>
      <c r="BA371" s="486"/>
      <c r="BB371" s="486"/>
      <c r="BC371" s="486"/>
      <c r="BD371" s="486"/>
      <c r="BE371" s="486"/>
      <c r="BF371" s="486"/>
      <c r="BG371" s="486"/>
      <c r="BH371" s="486"/>
      <c r="BI371" s="486"/>
      <c r="BJ371" s="486"/>
      <c r="BK371" s="486"/>
      <c r="BL371" s="486"/>
      <c r="BM371" s="486"/>
      <c r="BN371" s="486"/>
      <c r="BO371" s="486"/>
      <c r="BP371" s="486"/>
      <c r="BQ371" s="486"/>
      <c r="BR371" s="486"/>
      <c r="BS371" s="486"/>
      <c r="BT371" s="486"/>
      <c r="BU371" s="486"/>
      <c r="BV371" s="486"/>
      <c r="BW371" s="486"/>
      <c r="BX371" s="486"/>
      <c r="BY371" s="486"/>
      <c r="BZ371" s="486"/>
      <c r="CA371" s="486"/>
      <c r="CB371" s="486"/>
      <c r="CC371" s="486"/>
      <c r="CD371" s="486"/>
      <c r="CE371" s="486"/>
      <c r="CF371" s="486"/>
      <c r="CG371" s="486"/>
      <c r="CH371" s="486"/>
      <c r="CI371" s="486"/>
      <c r="CJ371" s="486"/>
      <c r="CK371" s="486"/>
      <c r="CL371" s="486"/>
      <c r="CM371" s="486"/>
      <c r="CN371" s="486"/>
      <c r="CO371" s="486"/>
      <c r="CP371" s="486"/>
      <c r="CQ371" s="486"/>
      <c r="CR371" s="486"/>
      <c r="CS371" s="486"/>
      <c r="CT371" s="486"/>
      <c r="CU371" s="486"/>
      <c r="CV371" s="486"/>
      <c r="CW371" s="486"/>
      <c r="CX371" s="486"/>
      <c r="CY371" s="486"/>
      <c r="CZ371" s="486"/>
      <c r="DA371" s="486"/>
      <c r="DB371" s="486"/>
      <c r="DC371" s="486"/>
      <c r="DD371" s="486"/>
      <c r="DE371" s="486"/>
      <c r="DF371" s="486"/>
      <c r="DG371" s="486"/>
      <c r="DH371" s="486"/>
      <c r="DI371" s="486"/>
      <c r="DJ371" s="486"/>
      <c r="DK371" s="486"/>
      <c r="DL371" s="486"/>
      <c r="DM371" s="486"/>
      <c r="DN371" s="486"/>
      <c r="DO371" s="486"/>
      <c r="DP371" s="486"/>
      <c r="DQ371" s="486"/>
      <c r="DR371" s="486"/>
      <c r="DS371" s="486"/>
      <c r="DT371" s="486"/>
      <c r="DU371" s="486"/>
      <c r="DV371" s="486"/>
      <c r="DW371" s="486"/>
      <c r="DX371" s="486"/>
      <c r="DY371" s="486"/>
      <c r="DZ371" s="486"/>
      <c r="EA371" s="486"/>
      <c r="EB371" s="486"/>
      <c r="EC371" s="486"/>
      <c r="ED371" s="486"/>
      <c r="EE371" s="486"/>
      <c r="EF371" s="486"/>
    </row>
    <row r="372" spans="3:136" s="300" customFormat="1" x14ac:dyDescent="0.25">
      <c r="C372" s="303"/>
      <c r="D372" s="304"/>
      <c r="E372" s="304"/>
      <c r="F372" s="304"/>
      <c r="G372" s="304"/>
      <c r="H372" s="304"/>
      <c r="I372" s="304"/>
      <c r="J372" s="486"/>
      <c r="K372" s="486"/>
      <c r="L372" s="486">
        <v>28100</v>
      </c>
      <c r="M372" s="486"/>
      <c r="N372" s="486"/>
      <c r="O372" s="486"/>
      <c r="P372" s="486"/>
      <c r="Q372" s="486"/>
      <c r="R372" s="486"/>
      <c r="S372" s="486"/>
      <c r="T372" s="486"/>
      <c r="U372" s="486"/>
      <c r="V372" s="486"/>
      <c r="W372" s="486"/>
      <c r="X372" s="486"/>
      <c r="Y372" s="486"/>
      <c r="Z372" s="486"/>
      <c r="AA372" s="486"/>
      <c r="AB372" s="486"/>
      <c r="AC372" s="486"/>
      <c r="AD372" s="486"/>
      <c r="AE372" s="486"/>
      <c r="AF372" s="486"/>
      <c r="AG372" s="486"/>
      <c r="AH372" s="486"/>
      <c r="AI372" s="486"/>
      <c r="AJ372" s="486"/>
      <c r="AK372" s="486"/>
      <c r="AL372" s="486"/>
      <c r="AM372" s="486"/>
      <c r="AN372" s="486"/>
      <c r="AO372" s="486"/>
      <c r="AP372" s="486"/>
      <c r="AQ372" s="486"/>
      <c r="AR372" s="486"/>
      <c r="AS372" s="486"/>
      <c r="AT372" s="486"/>
      <c r="AU372" s="486"/>
      <c r="AV372" s="486"/>
      <c r="AW372" s="486"/>
      <c r="AX372" s="486"/>
      <c r="AY372" s="486"/>
      <c r="AZ372" s="486"/>
      <c r="BA372" s="486"/>
      <c r="BB372" s="486"/>
      <c r="BC372" s="486"/>
      <c r="BD372" s="486"/>
      <c r="BE372" s="486"/>
      <c r="BF372" s="486"/>
      <c r="BG372" s="486"/>
      <c r="BH372" s="486"/>
      <c r="BI372" s="486"/>
      <c r="BJ372" s="486"/>
      <c r="BK372" s="486"/>
      <c r="BL372" s="486"/>
      <c r="BM372" s="486"/>
      <c r="BN372" s="486"/>
      <c r="BO372" s="486"/>
      <c r="BP372" s="486"/>
      <c r="BQ372" s="486"/>
      <c r="BR372" s="486"/>
      <c r="BS372" s="486"/>
      <c r="BT372" s="486"/>
      <c r="BU372" s="486"/>
      <c r="BV372" s="486"/>
      <c r="BW372" s="486"/>
      <c r="BX372" s="486"/>
      <c r="BY372" s="486"/>
      <c r="BZ372" s="486"/>
      <c r="CA372" s="486"/>
      <c r="CB372" s="486"/>
      <c r="CC372" s="486"/>
      <c r="CD372" s="486"/>
      <c r="CE372" s="486"/>
      <c r="CF372" s="486"/>
      <c r="CG372" s="486"/>
      <c r="CH372" s="486"/>
      <c r="CI372" s="486"/>
      <c r="CJ372" s="486"/>
      <c r="CK372" s="486"/>
      <c r="CL372" s="486"/>
      <c r="CM372" s="486"/>
      <c r="CN372" s="486"/>
      <c r="CO372" s="486"/>
      <c r="CP372" s="486"/>
      <c r="CQ372" s="486"/>
      <c r="CR372" s="486"/>
      <c r="CS372" s="486"/>
      <c r="CT372" s="486"/>
      <c r="CU372" s="486"/>
      <c r="CV372" s="486"/>
      <c r="CW372" s="486"/>
      <c r="CX372" s="486"/>
      <c r="CY372" s="486"/>
      <c r="CZ372" s="486"/>
      <c r="DA372" s="486"/>
      <c r="DB372" s="486"/>
      <c r="DC372" s="486"/>
      <c r="DD372" s="486"/>
      <c r="DE372" s="486"/>
      <c r="DF372" s="486"/>
      <c r="DG372" s="486"/>
      <c r="DH372" s="486"/>
      <c r="DI372" s="486"/>
      <c r="DJ372" s="486"/>
      <c r="DK372" s="486"/>
      <c r="DL372" s="486"/>
      <c r="DM372" s="486"/>
      <c r="DN372" s="486"/>
      <c r="DO372" s="486"/>
      <c r="DP372" s="486"/>
      <c r="DQ372" s="486"/>
      <c r="DR372" s="486"/>
      <c r="DS372" s="486"/>
      <c r="DT372" s="486"/>
      <c r="DU372" s="486"/>
      <c r="DV372" s="486"/>
      <c r="DW372" s="486"/>
      <c r="DX372" s="486"/>
      <c r="DY372" s="486"/>
      <c r="DZ372" s="486"/>
      <c r="EA372" s="486"/>
      <c r="EB372" s="486"/>
      <c r="EC372" s="486"/>
      <c r="ED372" s="486"/>
      <c r="EE372" s="486"/>
      <c r="EF372" s="486"/>
    </row>
    <row r="373" spans="3:136" s="300" customFormat="1" x14ac:dyDescent="0.25">
      <c r="C373" s="303"/>
      <c r="D373" s="304"/>
      <c r="E373" s="304"/>
      <c r="F373" s="304"/>
      <c r="G373" s="304"/>
      <c r="H373" s="304"/>
      <c r="I373" s="304"/>
      <c r="J373" s="486"/>
      <c r="K373" s="486"/>
      <c r="L373" s="486">
        <v>28200</v>
      </c>
      <c r="M373" s="486"/>
      <c r="N373" s="486"/>
      <c r="O373" s="486"/>
      <c r="P373" s="486"/>
      <c r="Q373" s="486"/>
      <c r="R373" s="486"/>
      <c r="S373" s="486"/>
      <c r="T373" s="486"/>
      <c r="U373" s="486"/>
      <c r="V373" s="486"/>
      <c r="W373" s="486"/>
      <c r="X373" s="486"/>
      <c r="Y373" s="486"/>
      <c r="Z373" s="486"/>
      <c r="AA373" s="486"/>
      <c r="AB373" s="486"/>
      <c r="AC373" s="486"/>
      <c r="AD373" s="486"/>
      <c r="AE373" s="486"/>
      <c r="AF373" s="486"/>
      <c r="AG373" s="486"/>
      <c r="AH373" s="486"/>
      <c r="AI373" s="486"/>
      <c r="AJ373" s="486"/>
      <c r="AK373" s="486"/>
      <c r="AL373" s="486"/>
      <c r="AM373" s="486"/>
      <c r="AN373" s="486"/>
      <c r="AO373" s="486"/>
      <c r="AP373" s="486"/>
      <c r="AQ373" s="486"/>
      <c r="AR373" s="486"/>
      <c r="AS373" s="486"/>
      <c r="AT373" s="486"/>
      <c r="AU373" s="486"/>
      <c r="AV373" s="486"/>
      <c r="AW373" s="486"/>
      <c r="AX373" s="486"/>
      <c r="AY373" s="486"/>
      <c r="AZ373" s="486"/>
      <c r="BA373" s="486"/>
      <c r="BB373" s="486"/>
      <c r="BC373" s="486"/>
      <c r="BD373" s="486"/>
      <c r="BE373" s="486"/>
      <c r="BF373" s="486"/>
      <c r="BG373" s="486"/>
      <c r="BH373" s="486"/>
      <c r="BI373" s="486"/>
      <c r="BJ373" s="486"/>
      <c r="BK373" s="486"/>
      <c r="BL373" s="486"/>
      <c r="BM373" s="486"/>
      <c r="BN373" s="486"/>
      <c r="BO373" s="486"/>
      <c r="BP373" s="486"/>
      <c r="BQ373" s="486"/>
      <c r="BR373" s="486"/>
      <c r="BS373" s="486"/>
      <c r="BT373" s="486"/>
      <c r="BU373" s="486"/>
      <c r="BV373" s="486"/>
      <c r="BW373" s="486"/>
      <c r="BX373" s="486"/>
      <c r="BY373" s="486"/>
      <c r="BZ373" s="486"/>
      <c r="CA373" s="486"/>
      <c r="CB373" s="486"/>
      <c r="CC373" s="486"/>
      <c r="CD373" s="486"/>
      <c r="CE373" s="486"/>
      <c r="CF373" s="486"/>
      <c r="CG373" s="486"/>
      <c r="CH373" s="486"/>
      <c r="CI373" s="486"/>
      <c r="CJ373" s="486"/>
      <c r="CK373" s="486"/>
      <c r="CL373" s="486"/>
      <c r="CM373" s="486"/>
      <c r="CN373" s="486"/>
      <c r="CO373" s="486"/>
      <c r="CP373" s="486"/>
      <c r="CQ373" s="486"/>
      <c r="CR373" s="486"/>
      <c r="CS373" s="486"/>
      <c r="CT373" s="486"/>
      <c r="CU373" s="486"/>
      <c r="CV373" s="486"/>
      <c r="CW373" s="486"/>
      <c r="CX373" s="486"/>
      <c r="CY373" s="486"/>
      <c r="CZ373" s="486"/>
      <c r="DA373" s="486"/>
      <c r="DB373" s="486"/>
      <c r="DC373" s="486"/>
      <c r="DD373" s="486"/>
      <c r="DE373" s="486"/>
      <c r="DF373" s="486"/>
      <c r="DG373" s="486"/>
      <c r="DH373" s="486"/>
      <c r="DI373" s="486"/>
      <c r="DJ373" s="486"/>
      <c r="DK373" s="486"/>
      <c r="DL373" s="486"/>
      <c r="DM373" s="486"/>
      <c r="DN373" s="486"/>
      <c r="DO373" s="486"/>
      <c r="DP373" s="486"/>
      <c r="DQ373" s="486"/>
      <c r="DR373" s="486"/>
      <c r="DS373" s="486"/>
      <c r="DT373" s="486"/>
      <c r="DU373" s="486"/>
      <c r="DV373" s="486"/>
      <c r="DW373" s="486"/>
      <c r="DX373" s="486"/>
      <c r="DY373" s="486"/>
      <c r="DZ373" s="486"/>
      <c r="EA373" s="486"/>
      <c r="EB373" s="486"/>
      <c r="EC373" s="486"/>
      <c r="ED373" s="486"/>
      <c r="EE373" s="486"/>
      <c r="EF373" s="486"/>
    </row>
    <row r="374" spans="3:136" s="300" customFormat="1" x14ac:dyDescent="0.25">
      <c r="C374" s="303"/>
      <c r="D374" s="304"/>
      <c r="E374" s="304"/>
      <c r="F374" s="304"/>
      <c r="G374" s="304"/>
      <c r="H374" s="304"/>
      <c r="I374" s="304"/>
      <c r="J374" s="486"/>
      <c r="K374" s="486"/>
      <c r="L374" s="486">
        <v>28300</v>
      </c>
      <c r="M374" s="486"/>
      <c r="N374" s="486"/>
      <c r="O374" s="486"/>
      <c r="P374" s="486"/>
      <c r="Q374" s="486"/>
      <c r="R374" s="486"/>
      <c r="S374" s="486"/>
      <c r="T374" s="486"/>
      <c r="U374" s="486"/>
      <c r="V374" s="486"/>
      <c r="W374" s="486"/>
      <c r="X374" s="486"/>
      <c r="Y374" s="486"/>
      <c r="Z374" s="486"/>
      <c r="AA374" s="486"/>
      <c r="AB374" s="486"/>
      <c r="AC374" s="486"/>
      <c r="AD374" s="486"/>
      <c r="AE374" s="486"/>
      <c r="AF374" s="486"/>
      <c r="AG374" s="486"/>
      <c r="AH374" s="486"/>
      <c r="AI374" s="486"/>
      <c r="AJ374" s="486"/>
      <c r="AK374" s="486"/>
      <c r="AL374" s="486"/>
      <c r="AM374" s="486"/>
      <c r="AN374" s="486"/>
      <c r="AO374" s="486"/>
      <c r="AP374" s="486"/>
      <c r="AQ374" s="486"/>
      <c r="AR374" s="486"/>
      <c r="AS374" s="486"/>
      <c r="AT374" s="486"/>
      <c r="AU374" s="486"/>
      <c r="AV374" s="486"/>
      <c r="AW374" s="486"/>
      <c r="AX374" s="486"/>
      <c r="AY374" s="486"/>
      <c r="AZ374" s="486"/>
      <c r="BA374" s="486"/>
      <c r="BB374" s="486"/>
      <c r="BC374" s="486"/>
      <c r="BD374" s="486"/>
      <c r="BE374" s="486"/>
      <c r="BF374" s="486"/>
      <c r="BG374" s="486"/>
      <c r="BH374" s="486"/>
      <c r="BI374" s="486"/>
      <c r="BJ374" s="486"/>
      <c r="BK374" s="486"/>
      <c r="BL374" s="486"/>
      <c r="BM374" s="486"/>
      <c r="BN374" s="486"/>
      <c r="BO374" s="486"/>
      <c r="BP374" s="486"/>
      <c r="BQ374" s="486"/>
      <c r="BR374" s="486"/>
      <c r="BS374" s="486"/>
      <c r="BT374" s="486"/>
      <c r="BU374" s="486"/>
      <c r="BV374" s="486"/>
      <c r="BW374" s="486"/>
      <c r="BX374" s="486"/>
      <c r="BY374" s="486"/>
      <c r="BZ374" s="486"/>
      <c r="CA374" s="486"/>
      <c r="CB374" s="486"/>
      <c r="CC374" s="486"/>
      <c r="CD374" s="486"/>
      <c r="CE374" s="486"/>
      <c r="CF374" s="486"/>
      <c r="CG374" s="486"/>
      <c r="CH374" s="486"/>
      <c r="CI374" s="486"/>
      <c r="CJ374" s="486"/>
      <c r="CK374" s="486"/>
      <c r="CL374" s="486"/>
      <c r="CM374" s="486"/>
      <c r="CN374" s="486"/>
      <c r="CO374" s="486"/>
      <c r="CP374" s="486"/>
      <c r="CQ374" s="486"/>
      <c r="CR374" s="486"/>
      <c r="CS374" s="486"/>
      <c r="CT374" s="486"/>
      <c r="CU374" s="486"/>
      <c r="CV374" s="486"/>
      <c r="CW374" s="486"/>
      <c r="CX374" s="486"/>
      <c r="CY374" s="486"/>
      <c r="CZ374" s="486"/>
      <c r="DA374" s="486"/>
      <c r="DB374" s="486"/>
      <c r="DC374" s="486"/>
      <c r="DD374" s="486"/>
      <c r="DE374" s="486"/>
      <c r="DF374" s="486"/>
      <c r="DG374" s="486"/>
      <c r="DH374" s="486"/>
      <c r="DI374" s="486"/>
      <c r="DJ374" s="486"/>
      <c r="DK374" s="486"/>
      <c r="DL374" s="486"/>
      <c r="DM374" s="486"/>
      <c r="DN374" s="486"/>
      <c r="DO374" s="486"/>
      <c r="DP374" s="486"/>
      <c r="DQ374" s="486"/>
      <c r="DR374" s="486"/>
      <c r="DS374" s="486"/>
      <c r="DT374" s="486"/>
      <c r="DU374" s="486"/>
      <c r="DV374" s="486"/>
      <c r="DW374" s="486"/>
      <c r="DX374" s="486"/>
      <c r="DY374" s="486"/>
      <c r="DZ374" s="486"/>
      <c r="EA374" s="486"/>
      <c r="EB374" s="486"/>
      <c r="EC374" s="486"/>
      <c r="ED374" s="486"/>
      <c r="EE374" s="486"/>
      <c r="EF374" s="486"/>
    </row>
    <row r="375" spans="3:136" s="300" customFormat="1" x14ac:dyDescent="0.25">
      <c r="C375" s="303"/>
      <c r="D375" s="304"/>
      <c r="E375" s="304"/>
      <c r="F375" s="304"/>
      <c r="G375" s="304"/>
      <c r="H375" s="304"/>
      <c r="I375" s="304"/>
      <c r="J375" s="486"/>
      <c r="K375" s="486"/>
      <c r="L375" s="486">
        <v>28400</v>
      </c>
      <c r="M375" s="486"/>
      <c r="N375" s="486"/>
      <c r="O375" s="486"/>
      <c r="P375" s="486"/>
      <c r="Q375" s="486"/>
      <c r="R375" s="486"/>
      <c r="S375" s="486"/>
      <c r="T375" s="486"/>
      <c r="U375" s="486"/>
      <c r="V375" s="486"/>
      <c r="W375" s="486"/>
      <c r="X375" s="486"/>
      <c r="Y375" s="486"/>
      <c r="Z375" s="486"/>
      <c r="AA375" s="486"/>
      <c r="AB375" s="486"/>
      <c r="AC375" s="486"/>
      <c r="AD375" s="486"/>
      <c r="AE375" s="486"/>
      <c r="AF375" s="486"/>
      <c r="AG375" s="486"/>
      <c r="AH375" s="486"/>
      <c r="AI375" s="486"/>
      <c r="AJ375" s="486"/>
      <c r="AK375" s="486"/>
      <c r="AL375" s="486"/>
      <c r="AM375" s="486"/>
      <c r="AN375" s="486"/>
      <c r="AO375" s="486"/>
      <c r="AP375" s="486"/>
      <c r="AQ375" s="486"/>
      <c r="AR375" s="486"/>
      <c r="AS375" s="486"/>
      <c r="AT375" s="486"/>
      <c r="AU375" s="486"/>
      <c r="AV375" s="486"/>
      <c r="AW375" s="486"/>
      <c r="AX375" s="486"/>
      <c r="AY375" s="486"/>
      <c r="AZ375" s="486"/>
      <c r="BA375" s="486"/>
      <c r="BB375" s="486"/>
      <c r="BC375" s="486"/>
      <c r="BD375" s="486"/>
      <c r="BE375" s="486"/>
      <c r="BF375" s="486"/>
      <c r="BG375" s="486"/>
      <c r="BH375" s="486"/>
      <c r="BI375" s="486"/>
      <c r="BJ375" s="486"/>
      <c r="BK375" s="486"/>
      <c r="BL375" s="486"/>
      <c r="BM375" s="486"/>
      <c r="BN375" s="486"/>
      <c r="BO375" s="486"/>
      <c r="BP375" s="486"/>
      <c r="BQ375" s="486"/>
      <c r="BR375" s="486"/>
      <c r="BS375" s="486"/>
      <c r="BT375" s="486"/>
      <c r="BU375" s="486"/>
      <c r="BV375" s="486"/>
      <c r="BW375" s="486"/>
      <c r="BX375" s="486"/>
      <c r="BY375" s="486"/>
      <c r="BZ375" s="486"/>
      <c r="CA375" s="486"/>
      <c r="CB375" s="486"/>
      <c r="CC375" s="486"/>
      <c r="CD375" s="486"/>
      <c r="CE375" s="486"/>
      <c r="CF375" s="486"/>
      <c r="CG375" s="486"/>
      <c r="CH375" s="486"/>
      <c r="CI375" s="486"/>
      <c r="CJ375" s="486"/>
      <c r="CK375" s="486"/>
      <c r="CL375" s="486"/>
      <c r="CM375" s="486"/>
      <c r="CN375" s="486"/>
      <c r="CO375" s="486"/>
      <c r="CP375" s="486"/>
      <c r="CQ375" s="486"/>
      <c r="CR375" s="486"/>
      <c r="CS375" s="486"/>
      <c r="CT375" s="486"/>
      <c r="CU375" s="486"/>
      <c r="CV375" s="486"/>
      <c r="CW375" s="486"/>
      <c r="CX375" s="486"/>
      <c r="CY375" s="486"/>
      <c r="CZ375" s="486"/>
      <c r="DA375" s="486"/>
      <c r="DB375" s="486"/>
      <c r="DC375" s="486"/>
      <c r="DD375" s="486"/>
      <c r="DE375" s="486"/>
      <c r="DF375" s="486"/>
      <c r="DG375" s="486"/>
      <c r="DH375" s="486"/>
      <c r="DI375" s="486"/>
      <c r="DJ375" s="486"/>
      <c r="DK375" s="486"/>
      <c r="DL375" s="486"/>
      <c r="DM375" s="486"/>
      <c r="DN375" s="486"/>
      <c r="DO375" s="486"/>
      <c r="DP375" s="486"/>
      <c r="DQ375" s="486"/>
      <c r="DR375" s="486"/>
      <c r="DS375" s="486"/>
      <c r="DT375" s="486"/>
      <c r="DU375" s="486"/>
      <c r="DV375" s="486"/>
      <c r="DW375" s="486"/>
      <c r="DX375" s="486"/>
      <c r="DY375" s="486"/>
      <c r="DZ375" s="486"/>
      <c r="EA375" s="486"/>
      <c r="EB375" s="486"/>
      <c r="EC375" s="486"/>
      <c r="ED375" s="486"/>
      <c r="EE375" s="486"/>
      <c r="EF375" s="486"/>
    </row>
    <row r="376" spans="3:136" s="300" customFormat="1" x14ac:dyDescent="0.25">
      <c r="C376" s="303"/>
      <c r="D376" s="304"/>
      <c r="E376" s="304"/>
      <c r="F376" s="304"/>
      <c r="G376" s="304"/>
      <c r="H376" s="304"/>
      <c r="I376" s="304"/>
      <c r="J376" s="486"/>
      <c r="K376" s="486"/>
      <c r="L376" s="486">
        <v>28500</v>
      </c>
      <c r="M376" s="486"/>
      <c r="N376" s="486"/>
      <c r="O376" s="486"/>
      <c r="P376" s="486"/>
      <c r="Q376" s="486"/>
      <c r="R376" s="486"/>
      <c r="S376" s="486"/>
      <c r="T376" s="486"/>
      <c r="U376" s="486"/>
      <c r="V376" s="486"/>
      <c r="W376" s="486"/>
      <c r="X376" s="486"/>
      <c r="Y376" s="486"/>
      <c r="Z376" s="486"/>
      <c r="AA376" s="486"/>
      <c r="AB376" s="486"/>
      <c r="AC376" s="486"/>
      <c r="AD376" s="486"/>
      <c r="AE376" s="486"/>
      <c r="AF376" s="486"/>
      <c r="AG376" s="486"/>
      <c r="AH376" s="486"/>
      <c r="AI376" s="486"/>
      <c r="AJ376" s="486"/>
      <c r="AK376" s="486"/>
      <c r="AL376" s="486"/>
      <c r="AM376" s="486"/>
      <c r="AN376" s="486"/>
      <c r="AO376" s="486"/>
      <c r="AP376" s="486"/>
      <c r="AQ376" s="486"/>
      <c r="AR376" s="486"/>
      <c r="AS376" s="486"/>
      <c r="AT376" s="486"/>
      <c r="AU376" s="486"/>
      <c r="AV376" s="486"/>
      <c r="AW376" s="486"/>
      <c r="AX376" s="486"/>
      <c r="AY376" s="486"/>
      <c r="AZ376" s="486"/>
      <c r="BA376" s="486"/>
      <c r="BB376" s="486"/>
      <c r="BC376" s="486"/>
      <c r="BD376" s="486"/>
      <c r="BE376" s="486"/>
      <c r="BF376" s="486"/>
      <c r="BG376" s="486"/>
      <c r="BH376" s="486"/>
      <c r="BI376" s="486"/>
      <c r="BJ376" s="486"/>
      <c r="BK376" s="486"/>
      <c r="BL376" s="486"/>
      <c r="BM376" s="486"/>
      <c r="BN376" s="486"/>
      <c r="BO376" s="486"/>
      <c r="BP376" s="486"/>
      <c r="BQ376" s="486"/>
      <c r="BR376" s="486"/>
      <c r="BS376" s="486"/>
      <c r="BT376" s="486"/>
      <c r="BU376" s="486"/>
      <c r="BV376" s="486"/>
      <c r="BW376" s="486"/>
      <c r="BX376" s="486"/>
      <c r="BY376" s="486"/>
      <c r="BZ376" s="486"/>
      <c r="CA376" s="486"/>
      <c r="CB376" s="486"/>
      <c r="CC376" s="486"/>
      <c r="CD376" s="486"/>
      <c r="CE376" s="486"/>
      <c r="CF376" s="486"/>
      <c r="CG376" s="486"/>
      <c r="CH376" s="486"/>
      <c r="CI376" s="486"/>
      <c r="CJ376" s="486"/>
      <c r="CK376" s="486"/>
      <c r="CL376" s="486"/>
      <c r="CM376" s="486"/>
      <c r="CN376" s="486"/>
      <c r="CO376" s="486"/>
      <c r="CP376" s="486"/>
      <c r="CQ376" s="486"/>
      <c r="CR376" s="486"/>
      <c r="CS376" s="486"/>
      <c r="CT376" s="486"/>
      <c r="CU376" s="486"/>
      <c r="CV376" s="486"/>
      <c r="CW376" s="486"/>
      <c r="CX376" s="486"/>
      <c r="CY376" s="486"/>
      <c r="CZ376" s="486"/>
      <c r="DA376" s="486"/>
      <c r="DB376" s="486"/>
      <c r="DC376" s="486"/>
      <c r="DD376" s="486"/>
      <c r="DE376" s="486"/>
      <c r="DF376" s="486"/>
      <c r="DG376" s="486"/>
      <c r="DH376" s="486"/>
      <c r="DI376" s="486"/>
      <c r="DJ376" s="486"/>
      <c r="DK376" s="486"/>
      <c r="DL376" s="486"/>
      <c r="DM376" s="486"/>
      <c r="DN376" s="486"/>
      <c r="DO376" s="486"/>
      <c r="DP376" s="486"/>
      <c r="DQ376" s="486"/>
      <c r="DR376" s="486"/>
      <c r="DS376" s="486"/>
      <c r="DT376" s="486"/>
      <c r="DU376" s="486"/>
      <c r="DV376" s="486"/>
      <c r="DW376" s="486"/>
      <c r="DX376" s="486"/>
      <c r="DY376" s="486"/>
      <c r="DZ376" s="486"/>
      <c r="EA376" s="486"/>
      <c r="EB376" s="486"/>
      <c r="EC376" s="486"/>
      <c r="ED376" s="486"/>
      <c r="EE376" s="486"/>
      <c r="EF376" s="486"/>
    </row>
    <row r="377" spans="3:136" s="300" customFormat="1" x14ac:dyDescent="0.25">
      <c r="C377" s="303"/>
      <c r="D377" s="304"/>
      <c r="E377" s="304"/>
      <c r="F377" s="304"/>
      <c r="G377" s="304"/>
      <c r="H377" s="304"/>
      <c r="I377" s="304"/>
      <c r="J377" s="486"/>
      <c r="K377" s="486"/>
      <c r="L377" s="486">
        <v>28600</v>
      </c>
      <c r="M377" s="486"/>
      <c r="N377" s="486"/>
      <c r="O377" s="486"/>
      <c r="P377" s="486"/>
      <c r="Q377" s="486"/>
      <c r="R377" s="486"/>
      <c r="S377" s="486"/>
      <c r="T377" s="486"/>
      <c r="U377" s="486"/>
      <c r="V377" s="486"/>
      <c r="W377" s="486"/>
      <c r="X377" s="486"/>
      <c r="Y377" s="486"/>
      <c r="Z377" s="486"/>
      <c r="AA377" s="486"/>
      <c r="AB377" s="486"/>
      <c r="AC377" s="486"/>
      <c r="AD377" s="486"/>
      <c r="AE377" s="486"/>
      <c r="AF377" s="486"/>
      <c r="AG377" s="486"/>
      <c r="AH377" s="486"/>
      <c r="AI377" s="486"/>
      <c r="AJ377" s="486"/>
      <c r="AK377" s="486"/>
      <c r="AL377" s="486"/>
      <c r="AM377" s="486"/>
      <c r="AN377" s="486"/>
      <c r="AO377" s="486"/>
      <c r="AP377" s="486"/>
      <c r="AQ377" s="486"/>
      <c r="AR377" s="486"/>
      <c r="AS377" s="486"/>
      <c r="AT377" s="486"/>
      <c r="AU377" s="486"/>
      <c r="AV377" s="486"/>
      <c r="AW377" s="486"/>
      <c r="AX377" s="486"/>
      <c r="AY377" s="486"/>
      <c r="AZ377" s="486"/>
      <c r="BA377" s="486"/>
      <c r="BB377" s="486"/>
      <c r="BC377" s="486"/>
      <c r="BD377" s="486"/>
      <c r="BE377" s="486"/>
      <c r="BF377" s="486"/>
      <c r="BG377" s="486"/>
      <c r="BH377" s="486"/>
      <c r="BI377" s="486"/>
      <c r="BJ377" s="486"/>
      <c r="BK377" s="486"/>
      <c r="BL377" s="486"/>
      <c r="BM377" s="486"/>
      <c r="BN377" s="486"/>
      <c r="BO377" s="486"/>
      <c r="BP377" s="486"/>
      <c r="BQ377" s="486"/>
      <c r="BR377" s="486"/>
      <c r="BS377" s="486"/>
      <c r="BT377" s="486"/>
      <c r="BU377" s="486"/>
      <c r="BV377" s="486"/>
      <c r="BW377" s="486"/>
      <c r="BX377" s="486"/>
      <c r="BY377" s="486"/>
      <c r="BZ377" s="486"/>
      <c r="CA377" s="486"/>
      <c r="CB377" s="486"/>
      <c r="CC377" s="486"/>
      <c r="CD377" s="486"/>
      <c r="CE377" s="486"/>
      <c r="CF377" s="486"/>
      <c r="CG377" s="486"/>
      <c r="CH377" s="486"/>
      <c r="CI377" s="486"/>
      <c r="CJ377" s="486"/>
      <c r="CK377" s="486"/>
      <c r="CL377" s="486"/>
      <c r="CM377" s="486"/>
      <c r="CN377" s="486"/>
      <c r="CO377" s="486"/>
      <c r="CP377" s="486"/>
      <c r="CQ377" s="486"/>
      <c r="CR377" s="486"/>
      <c r="CS377" s="486"/>
      <c r="CT377" s="486"/>
      <c r="CU377" s="486"/>
      <c r="CV377" s="486"/>
      <c r="CW377" s="486"/>
      <c r="CX377" s="486"/>
      <c r="CY377" s="486"/>
      <c r="CZ377" s="486"/>
      <c r="DA377" s="486"/>
      <c r="DB377" s="486"/>
      <c r="DC377" s="486"/>
      <c r="DD377" s="486"/>
      <c r="DE377" s="486"/>
      <c r="DF377" s="486"/>
      <c r="DG377" s="486"/>
      <c r="DH377" s="486"/>
      <c r="DI377" s="486"/>
      <c r="DJ377" s="486"/>
      <c r="DK377" s="486"/>
      <c r="DL377" s="486"/>
      <c r="DM377" s="486"/>
      <c r="DN377" s="486"/>
      <c r="DO377" s="486"/>
      <c r="DP377" s="486"/>
      <c r="DQ377" s="486"/>
      <c r="DR377" s="486"/>
      <c r="DS377" s="486"/>
      <c r="DT377" s="486"/>
      <c r="DU377" s="486"/>
      <c r="DV377" s="486"/>
      <c r="DW377" s="486"/>
      <c r="DX377" s="486"/>
      <c r="DY377" s="486"/>
      <c r="DZ377" s="486"/>
      <c r="EA377" s="486"/>
      <c r="EB377" s="486"/>
      <c r="EC377" s="486"/>
      <c r="ED377" s="486"/>
      <c r="EE377" s="486"/>
      <c r="EF377" s="486"/>
    </row>
    <row r="378" spans="3:136" s="300" customFormat="1" x14ac:dyDescent="0.25">
      <c r="C378" s="303"/>
      <c r="D378" s="304"/>
      <c r="E378" s="304"/>
      <c r="F378" s="304"/>
      <c r="G378" s="304"/>
      <c r="H378" s="304"/>
      <c r="I378" s="304"/>
      <c r="J378" s="486"/>
      <c r="K378" s="486"/>
      <c r="L378" s="486">
        <v>28700</v>
      </c>
      <c r="M378" s="486"/>
      <c r="N378" s="486"/>
      <c r="O378" s="486"/>
      <c r="P378" s="486"/>
      <c r="Q378" s="486"/>
      <c r="R378" s="486"/>
      <c r="S378" s="486"/>
      <c r="T378" s="486"/>
      <c r="U378" s="486"/>
      <c r="V378" s="486"/>
      <c r="W378" s="486"/>
      <c r="X378" s="486"/>
      <c r="Y378" s="486"/>
      <c r="Z378" s="486"/>
      <c r="AA378" s="486"/>
      <c r="AB378" s="486"/>
      <c r="AC378" s="486"/>
      <c r="AD378" s="486"/>
      <c r="AE378" s="486"/>
      <c r="AF378" s="486"/>
      <c r="AG378" s="486"/>
      <c r="AH378" s="486"/>
      <c r="AI378" s="486"/>
      <c r="AJ378" s="486"/>
      <c r="AK378" s="486"/>
      <c r="AL378" s="486"/>
      <c r="AM378" s="486"/>
      <c r="AN378" s="486"/>
      <c r="AO378" s="486"/>
      <c r="AP378" s="486"/>
      <c r="AQ378" s="486"/>
      <c r="AR378" s="486"/>
      <c r="AS378" s="486"/>
      <c r="AT378" s="486"/>
      <c r="AU378" s="486"/>
      <c r="AV378" s="486"/>
      <c r="AW378" s="486"/>
      <c r="AX378" s="486"/>
      <c r="AY378" s="486"/>
      <c r="AZ378" s="486"/>
      <c r="BA378" s="486"/>
      <c r="BB378" s="486"/>
      <c r="BC378" s="486"/>
      <c r="BD378" s="486"/>
      <c r="BE378" s="486"/>
      <c r="BF378" s="486"/>
      <c r="BG378" s="486"/>
      <c r="BH378" s="486"/>
      <c r="BI378" s="486"/>
      <c r="BJ378" s="486"/>
      <c r="BK378" s="486"/>
      <c r="BL378" s="486"/>
      <c r="BM378" s="486"/>
      <c r="BN378" s="486"/>
      <c r="BO378" s="486"/>
      <c r="BP378" s="486"/>
      <c r="BQ378" s="486"/>
      <c r="BR378" s="486"/>
      <c r="BS378" s="486"/>
      <c r="BT378" s="486"/>
      <c r="BU378" s="486"/>
      <c r="BV378" s="486"/>
      <c r="BW378" s="486"/>
      <c r="BX378" s="486"/>
      <c r="BY378" s="486"/>
      <c r="BZ378" s="486"/>
      <c r="CA378" s="486"/>
      <c r="CB378" s="486"/>
      <c r="CC378" s="486"/>
      <c r="CD378" s="486"/>
      <c r="CE378" s="486"/>
      <c r="CF378" s="486"/>
      <c r="CG378" s="486"/>
      <c r="CH378" s="486"/>
      <c r="CI378" s="486"/>
      <c r="CJ378" s="486"/>
      <c r="CK378" s="486"/>
      <c r="CL378" s="486"/>
      <c r="CM378" s="486"/>
      <c r="CN378" s="486"/>
      <c r="CO378" s="486"/>
      <c r="CP378" s="486"/>
      <c r="CQ378" s="486"/>
      <c r="CR378" s="486"/>
      <c r="CS378" s="486"/>
      <c r="CT378" s="486"/>
      <c r="CU378" s="486"/>
      <c r="CV378" s="486"/>
      <c r="CW378" s="486"/>
      <c r="CX378" s="486"/>
      <c r="CY378" s="486"/>
      <c r="CZ378" s="486"/>
      <c r="DA378" s="486"/>
      <c r="DB378" s="486"/>
      <c r="DC378" s="486"/>
      <c r="DD378" s="486"/>
      <c r="DE378" s="486"/>
      <c r="DF378" s="486"/>
      <c r="DG378" s="486"/>
      <c r="DH378" s="486"/>
      <c r="DI378" s="486"/>
      <c r="DJ378" s="486"/>
      <c r="DK378" s="486"/>
      <c r="DL378" s="486"/>
      <c r="DM378" s="486"/>
      <c r="DN378" s="486"/>
      <c r="DO378" s="486"/>
      <c r="DP378" s="486"/>
      <c r="DQ378" s="486"/>
      <c r="DR378" s="486"/>
      <c r="DS378" s="486"/>
      <c r="DT378" s="486"/>
      <c r="DU378" s="486"/>
      <c r="DV378" s="486"/>
      <c r="DW378" s="486"/>
      <c r="DX378" s="486"/>
      <c r="DY378" s="486"/>
      <c r="DZ378" s="486"/>
      <c r="EA378" s="486"/>
      <c r="EB378" s="486"/>
      <c r="EC378" s="486"/>
      <c r="ED378" s="486"/>
      <c r="EE378" s="486"/>
      <c r="EF378" s="486"/>
    </row>
    <row r="379" spans="3:136" s="300" customFormat="1" x14ac:dyDescent="0.25">
      <c r="C379" s="303"/>
      <c r="D379" s="304"/>
      <c r="E379" s="304"/>
      <c r="F379" s="304"/>
      <c r="G379" s="304"/>
      <c r="H379" s="304"/>
      <c r="I379" s="304"/>
      <c r="J379" s="486"/>
      <c r="K379" s="486"/>
      <c r="L379" s="486">
        <v>28800</v>
      </c>
      <c r="M379" s="486"/>
      <c r="N379" s="486"/>
      <c r="O379" s="486"/>
      <c r="P379" s="486"/>
      <c r="Q379" s="486"/>
      <c r="R379" s="486"/>
      <c r="S379" s="486"/>
      <c r="T379" s="486"/>
      <c r="U379" s="486"/>
      <c r="V379" s="486"/>
      <c r="W379" s="486"/>
      <c r="X379" s="486"/>
      <c r="Y379" s="486"/>
      <c r="Z379" s="486"/>
      <c r="AA379" s="486"/>
      <c r="AB379" s="486"/>
      <c r="AC379" s="486"/>
      <c r="AD379" s="486"/>
      <c r="AE379" s="486"/>
      <c r="AF379" s="486"/>
      <c r="AG379" s="486"/>
      <c r="AH379" s="486"/>
      <c r="AI379" s="486"/>
      <c r="AJ379" s="486"/>
      <c r="AK379" s="486"/>
      <c r="AL379" s="486"/>
      <c r="AM379" s="486"/>
      <c r="AN379" s="486"/>
      <c r="AO379" s="486"/>
      <c r="AP379" s="486"/>
      <c r="AQ379" s="486"/>
      <c r="AR379" s="486"/>
      <c r="AS379" s="486"/>
      <c r="AT379" s="486"/>
      <c r="AU379" s="486"/>
      <c r="AV379" s="486"/>
      <c r="AW379" s="486"/>
      <c r="AX379" s="486"/>
      <c r="AY379" s="486"/>
      <c r="AZ379" s="486"/>
      <c r="BA379" s="486"/>
      <c r="BB379" s="486"/>
      <c r="BC379" s="486"/>
      <c r="BD379" s="486"/>
      <c r="BE379" s="486"/>
      <c r="BF379" s="486"/>
      <c r="BG379" s="486"/>
      <c r="BH379" s="486"/>
      <c r="BI379" s="486"/>
      <c r="BJ379" s="486"/>
      <c r="BK379" s="486"/>
      <c r="BL379" s="486"/>
      <c r="BM379" s="486"/>
      <c r="BN379" s="486"/>
      <c r="BO379" s="486"/>
      <c r="BP379" s="486"/>
      <c r="BQ379" s="486"/>
      <c r="BR379" s="486"/>
      <c r="BS379" s="486"/>
      <c r="BT379" s="486"/>
      <c r="BU379" s="486"/>
      <c r="BV379" s="486"/>
      <c r="BW379" s="486"/>
      <c r="BX379" s="486"/>
      <c r="BY379" s="486"/>
      <c r="BZ379" s="486"/>
      <c r="CA379" s="486"/>
      <c r="CB379" s="486"/>
      <c r="CC379" s="486"/>
      <c r="CD379" s="486"/>
      <c r="CE379" s="486"/>
      <c r="CF379" s="486"/>
      <c r="CG379" s="486"/>
      <c r="CH379" s="486"/>
      <c r="CI379" s="486"/>
      <c r="CJ379" s="486"/>
      <c r="CK379" s="486"/>
      <c r="CL379" s="486"/>
      <c r="CM379" s="486"/>
      <c r="CN379" s="486"/>
      <c r="CO379" s="486"/>
      <c r="CP379" s="486"/>
      <c r="CQ379" s="486"/>
      <c r="CR379" s="486"/>
      <c r="CS379" s="486"/>
      <c r="CT379" s="486"/>
      <c r="CU379" s="486"/>
      <c r="CV379" s="486"/>
      <c r="CW379" s="486"/>
      <c r="CX379" s="486"/>
      <c r="CY379" s="486"/>
      <c r="CZ379" s="486"/>
      <c r="DA379" s="486"/>
      <c r="DB379" s="486"/>
      <c r="DC379" s="486"/>
      <c r="DD379" s="486"/>
      <c r="DE379" s="486"/>
      <c r="DF379" s="486"/>
      <c r="DG379" s="486"/>
      <c r="DH379" s="486"/>
      <c r="DI379" s="486"/>
      <c r="DJ379" s="486"/>
      <c r="DK379" s="486"/>
      <c r="DL379" s="486"/>
      <c r="DM379" s="486"/>
      <c r="DN379" s="486"/>
      <c r="DO379" s="486"/>
      <c r="DP379" s="486"/>
      <c r="DQ379" s="486"/>
      <c r="DR379" s="486"/>
      <c r="DS379" s="486"/>
      <c r="DT379" s="486"/>
      <c r="DU379" s="486"/>
      <c r="DV379" s="486"/>
      <c r="DW379" s="486"/>
      <c r="DX379" s="486"/>
      <c r="DY379" s="486"/>
      <c r="DZ379" s="486"/>
      <c r="EA379" s="486"/>
      <c r="EB379" s="486"/>
      <c r="EC379" s="486"/>
      <c r="ED379" s="486"/>
      <c r="EE379" s="486"/>
      <c r="EF379" s="486"/>
    </row>
    <row r="380" spans="3:136" s="300" customFormat="1" x14ac:dyDescent="0.25">
      <c r="C380" s="303"/>
      <c r="D380" s="304"/>
      <c r="E380" s="304"/>
      <c r="F380" s="304"/>
      <c r="G380" s="304"/>
      <c r="H380" s="304"/>
      <c r="I380" s="304"/>
      <c r="J380" s="486"/>
      <c r="K380" s="486"/>
      <c r="L380" s="486">
        <v>28900</v>
      </c>
      <c r="M380" s="486"/>
      <c r="N380" s="486"/>
      <c r="O380" s="486"/>
      <c r="P380" s="486"/>
      <c r="Q380" s="486"/>
      <c r="R380" s="486"/>
      <c r="S380" s="486"/>
      <c r="T380" s="486"/>
      <c r="U380" s="486"/>
      <c r="V380" s="486"/>
      <c r="W380" s="486"/>
      <c r="X380" s="486"/>
      <c r="Y380" s="486"/>
      <c r="Z380" s="486"/>
      <c r="AA380" s="486"/>
      <c r="AB380" s="486"/>
      <c r="AC380" s="486"/>
      <c r="AD380" s="486"/>
      <c r="AE380" s="486"/>
      <c r="AF380" s="486"/>
      <c r="AG380" s="486"/>
      <c r="AH380" s="486"/>
      <c r="AI380" s="486"/>
      <c r="AJ380" s="486"/>
      <c r="AK380" s="486"/>
      <c r="AL380" s="486"/>
      <c r="AM380" s="486"/>
      <c r="AN380" s="486"/>
      <c r="AO380" s="486"/>
      <c r="AP380" s="486"/>
      <c r="AQ380" s="486"/>
      <c r="AR380" s="486"/>
      <c r="AS380" s="486"/>
      <c r="AT380" s="486"/>
      <c r="AU380" s="486"/>
      <c r="AV380" s="486"/>
      <c r="AW380" s="486"/>
      <c r="AX380" s="486"/>
      <c r="AY380" s="486"/>
      <c r="AZ380" s="486"/>
      <c r="BA380" s="486"/>
      <c r="BB380" s="486"/>
      <c r="BC380" s="486"/>
      <c r="BD380" s="486"/>
      <c r="BE380" s="486"/>
      <c r="BF380" s="486"/>
      <c r="BG380" s="486"/>
      <c r="BH380" s="486"/>
      <c r="BI380" s="486"/>
      <c r="BJ380" s="486"/>
      <c r="BK380" s="486"/>
      <c r="BL380" s="486"/>
      <c r="BM380" s="486"/>
      <c r="BN380" s="486"/>
      <c r="BO380" s="486"/>
      <c r="BP380" s="486"/>
      <c r="BQ380" s="486"/>
      <c r="BR380" s="486"/>
      <c r="BS380" s="486"/>
      <c r="BT380" s="486"/>
      <c r="BU380" s="486"/>
      <c r="BV380" s="486"/>
      <c r="BW380" s="486"/>
      <c r="BX380" s="486"/>
      <c r="BY380" s="486"/>
      <c r="BZ380" s="486"/>
      <c r="CA380" s="486"/>
      <c r="CB380" s="486"/>
      <c r="CC380" s="486"/>
      <c r="CD380" s="486"/>
      <c r="CE380" s="486"/>
      <c r="CF380" s="486"/>
      <c r="CG380" s="486"/>
      <c r="CH380" s="486"/>
      <c r="CI380" s="486"/>
      <c r="CJ380" s="486"/>
      <c r="CK380" s="486"/>
      <c r="CL380" s="486"/>
      <c r="CM380" s="486"/>
      <c r="CN380" s="486"/>
      <c r="CO380" s="486"/>
      <c r="CP380" s="486"/>
      <c r="CQ380" s="486"/>
      <c r="CR380" s="486"/>
      <c r="CS380" s="486"/>
      <c r="CT380" s="486"/>
      <c r="CU380" s="486"/>
      <c r="CV380" s="486"/>
      <c r="CW380" s="486"/>
      <c r="CX380" s="486"/>
      <c r="CY380" s="486"/>
      <c r="CZ380" s="486"/>
      <c r="DA380" s="486"/>
      <c r="DB380" s="486"/>
      <c r="DC380" s="486"/>
      <c r="DD380" s="486"/>
      <c r="DE380" s="486"/>
      <c r="DF380" s="486"/>
      <c r="DG380" s="486"/>
      <c r="DH380" s="486"/>
      <c r="DI380" s="486"/>
      <c r="DJ380" s="486"/>
      <c r="DK380" s="486"/>
      <c r="DL380" s="486"/>
      <c r="DM380" s="486"/>
      <c r="DN380" s="486"/>
      <c r="DO380" s="486"/>
      <c r="DP380" s="486"/>
      <c r="DQ380" s="486"/>
      <c r="DR380" s="486"/>
      <c r="DS380" s="486"/>
      <c r="DT380" s="486"/>
      <c r="DU380" s="486"/>
      <c r="DV380" s="486"/>
      <c r="DW380" s="486"/>
      <c r="DX380" s="486"/>
      <c r="DY380" s="486"/>
      <c r="DZ380" s="486"/>
      <c r="EA380" s="486"/>
      <c r="EB380" s="486"/>
      <c r="EC380" s="486"/>
      <c r="ED380" s="486"/>
      <c r="EE380" s="486"/>
      <c r="EF380" s="486"/>
    </row>
    <row r="381" spans="3:136" s="300" customFormat="1" x14ac:dyDescent="0.25">
      <c r="C381" s="303"/>
      <c r="D381" s="304"/>
      <c r="E381" s="304"/>
      <c r="F381" s="304"/>
      <c r="G381" s="304"/>
      <c r="H381" s="304"/>
      <c r="I381" s="304"/>
      <c r="J381" s="486"/>
      <c r="K381" s="486"/>
      <c r="L381" s="486">
        <v>29000</v>
      </c>
      <c r="M381" s="486"/>
      <c r="N381" s="486"/>
      <c r="O381" s="486"/>
      <c r="P381" s="486"/>
      <c r="Q381" s="486"/>
      <c r="R381" s="486"/>
      <c r="S381" s="486"/>
      <c r="T381" s="486"/>
      <c r="U381" s="486"/>
      <c r="V381" s="486"/>
      <c r="W381" s="486"/>
      <c r="X381" s="486"/>
      <c r="Y381" s="486"/>
      <c r="Z381" s="486"/>
      <c r="AA381" s="486"/>
      <c r="AB381" s="486"/>
      <c r="AC381" s="486"/>
      <c r="AD381" s="486"/>
      <c r="AE381" s="486"/>
      <c r="AF381" s="486"/>
      <c r="AG381" s="486"/>
      <c r="AH381" s="486"/>
      <c r="AI381" s="486"/>
      <c r="AJ381" s="486"/>
      <c r="AK381" s="486"/>
      <c r="AL381" s="486"/>
      <c r="AM381" s="486"/>
      <c r="AN381" s="486"/>
      <c r="AO381" s="486"/>
      <c r="AP381" s="486"/>
      <c r="AQ381" s="486"/>
      <c r="AR381" s="486"/>
      <c r="AS381" s="486"/>
      <c r="AT381" s="486"/>
      <c r="AU381" s="486"/>
      <c r="AV381" s="486"/>
      <c r="AW381" s="486"/>
      <c r="AX381" s="486"/>
      <c r="AY381" s="486"/>
      <c r="AZ381" s="486"/>
      <c r="BA381" s="486"/>
      <c r="BB381" s="486"/>
      <c r="BC381" s="486"/>
      <c r="BD381" s="486"/>
      <c r="BE381" s="486"/>
      <c r="BF381" s="486"/>
      <c r="BG381" s="486"/>
      <c r="BH381" s="486"/>
      <c r="BI381" s="486"/>
      <c r="BJ381" s="486"/>
      <c r="BK381" s="486"/>
      <c r="BL381" s="486"/>
      <c r="BM381" s="486"/>
      <c r="BN381" s="486"/>
      <c r="BO381" s="486"/>
      <c r="BP381" s="486"/>
      <c r="BQ381" s="486"/>
      <c r="BR381" s="486"/>
      <c r="BS381" s="486"/>
      <c r="BT381" s="486"/>
      <c r="BU381" s="486"/>
      <c r="BV381" s="486"/>
      <c r="BW381" s="486"/>
      <c r="BX381" s="486"/>
      <c r="BY381" s="486"/>
      <c r="BZ381" s="486"/>
      <c r="CA381" s="486"/>
      <c r="CB381" s="486"/>
      <c r="CC381" s="486"/>
      <c r="CD381" s="486"/>
      <c r="CE381" s="486"/>
      <c r="CF381" s="486"/>
      <c r="CG381" s="486"/>
      <c r="CH381" s="486"/>
      <c r="CI381" s="486"/>
      <c r="CJ381" s="486"/>
      <c r="CK381" s="486"/>
      <c r="CL381" s="486"/>
      <c r="CM381" s="486"/>
      <c r="CN381" s="486"/>
      <c r="CO381" s="486"/>
      <c r="CP381" s="486"/>
      <c r="CQ381" s="486"/>
      <c r="CR381" s="486"/>
      <c r="CS381" s="486"/>
      <c r="CT381" s="486"/>
      <c r="CU381" s="486"/>
      <c r="CV381" s="486"/>
      <c r="CW381" s="486"/>
      <c r="CX381" s="486"/>
      <c r="CY381" s="486"/>
      <c r="CZ381" s="486"/>
      <c r="DA381" s="486"/>
      <c r="DB381" s="486"/>
      <c r="DC381" s="486"/>
      <c r="DD381" s="486"/>
      <c r="DE381" s="486"/>
      <c r="DF381" s="486"/>
      <c r="DG381" s="486"/>
      <c r="DH381" s="486"/>
      <c r="DI381" s="486"/>
      <c r="DJ381" s="486"/>
      <c r="DK381" s="486"/>
      <c r="DL381" s="486"/>
      <c r="DM381" s="486"/>
      <c r="DN381" s="486"/>
      <c r="DO381" s="486"/>
      <c r="DP381" s="486"/>
      <c r="DQ381" s="486"/>
      <c r="DR381" s="486"/>
      <c r="DS381" s="486"/>
      <c r="DT381" s="486"/>
      <c r="DU381" s="486"/>
      <c r="DV381" s="486"/>
      <c r="DW381" s="486"/>
      <c r="DX381" s="486"/>
      <c r="DY381" s="486"/>
      <c r="DZ381" s="486"/>
      <c r="EA381" s="486"/>
      <c r="EB381" s="486"/>
      <c r="EC381" s="486"/>
      <c r="ED381" s="486"/>
      <c r="EE381" s="486"/>
      <c r="EF381" s="486"/>
    </row>
    <row r="382" spans="3:136" s="300" customFormat="1" x14ac:dyDescent="0.25">
      <c r="C382" s="303"/>
      <c r="D382" s="304"/>
      <c r="E382" s="304"/>
      <c r="F382" s="304"/>
      <c r="G382" s="304"/>
      <c r="H382" s="304"/>
      <c r="I382" s="304"/>
      <c r="J382" s="486"/>
      <c r="K382" s="486"/>
      <c r="L382" s="486">
        <v>29100</v>
      </c>
      <c r="M382" s="486"/>
      <c r="N382" s="486"/>
      <c r="O382" s="486"/>
      <c r="P382" s="486"/>
      <c r="Q382" s="486"/>
      <c r="R382" s="486"/>
      <c r="S382" s="486"/>
      <c r="T382" s="486"/>
      <c r="U382" s="486"/>
      <c r="V382" s="486"/>
      <c r="W382" s="486"/>
      <c r="X382" s="486"/>
      <c r="Y382" s="486"/>
      <c r="Z382" s="486"/>
      <c r="AA382" s="486"/>
      <c r="AB382" s="486"/>
      <c r="AC382" s="486"/>
      <c r="AD382" s="486"/>
      <c r="AE382" s="486"/>
      <c r="AF382" s="486"/>
      <c r="AG382" s="486"/>
      <c r="AH382" s="486"/>
      <c r="AI382" s="486"/>
      <c r="AJ382" s="486"/>
      <c r="AK382" s="486"/>
      <c r="AL382" s="486"/>
      <c r="AM382" s="486"/>
      <c r="AN382" s="486"/>
      <c r="AO382" s="486"/>
      <c r="AP382" s="486"/>
      <c r="AQ382" s="486"/>
      <c r="AR382" s="486"/>
      <c r="AS382" s="486"/>
      <c r="AT382" s="486"/>
      <c r="AU382" s="486"/>
      <c r="AV382" s="486"/>
      <c r="AW382" s="486"/>
      <c r="AX382" s="486"/>
      <c r="AY382" s="486"/>
      <c r="AZ382" s="486"/>
      <c r="BA382" s="486"/>
      <c r="BB382" s="486"/>
      <c r="BC382" s="486"/>
      <c r="BD382" s="486"/>
      <c r="BE382" s="486"/>
      <c r="BF382" s="486"/>
      <c r="BG382" s="486"/>
      <c r="BH382" s="486"/>
      <c r="BI382" s="486"/>
      <c r="BJ382" s="486"/>
      <c r="BK382" s="486"/>
      <c r="BL382" s="486"/>
      <c r="BM382" s="486"/>
      <c r="BN382" s="486"/>
      <c r="BO382" s="486"/>
      <c r="BP382" s="486"/>
      <c r="BQ382" s="486"/>
      <c r="BR382" s="486"/>
      <c r="BS382" s="486"/>
      <c r="BT382" s="486"/>
      <c r="BU382" s="486"/>
      <c r="BV382" s="486"/>
      <c r="BW382" s="486"/>
      <c r="BX382" s="486"/>
      <c r="BY382" s="486"/>
      <c r="BZ382" s="486"/>
      <c r="CA382" s="486"/>
      <c r="CB382" s="486"/>
      <c r="CC382" s="486"/>
      <c r="CD382" s="486"/>
      <c r="CE382" s="486"/>
      <c r="CF382" s="486"/>
      <c r="CG382" s="486"/>
      <c r="CH382" s="486"/>
      <c r="CI382" s="486"/>
      <c r="CJ382" s="486"/>
      <c r="CK382" s="486"/>
      <c r="CL382" s="486"/>
      <c r="CM382" s="486"/>
      <c r="CN382" s="486"/>
      <c r="CO382" s="486"/>
      <c r="CP382" s="486"/>
      <c r="CQ382" s="486"/>
      <c r="CR382" s="486"/>
      <c r="CS382" s="486"/>
      <c r="CT382" s="486"/>
      <c r="CU382" s="486"/>
      <c r="CV382" s="486"/>
      <c r="CW382" s="486"/>
      <c r="CX382" s="486"/>
      <c r="CY382" s="486"/>
      <c r="CZ382" s="486"/>
      <c r="DA382" s="486"/>
      <c r="DB382" s="486"/>
      <c r="DC382" s="486"/>
      <c r="DD382" s="486"/>
      <c r="DE382" s="486"/>
      <c r="DF382" s="486"/>
      <c r="DG382" s="486"/>
      <c r="DH382" s="486"/>
      <c r="DI382" s="486"/>
      <c r="DJ382" s="486"/>
      <c r="DK382" s="486"/>
      <c r="DL382" s="486"/>
      <c r="DM382" s="486"/>
      <c r="DN382" s="486"/>
      <c r="DO382" s="486"/>
      <c r="DP382" s="486"/>
      <c r="DQ382" s="486"/>
      <c r="DR382" s="486"/>
      <c r="DS382" s="486"/>
      <c r="DT382" s="486"/>
      <c r="DU382" s="486"/>
      <c r="DV382" s="486"/>
      <c r="DW382" s="486"/>
      <c r="DX382" s="486"/>
      <c r="DY382" s="486"/>
      <c r="DZ382" s="486"/>
      <c r="EA382" s="486"/>
      <c r="EB382" s="486"/>
      <c r="EC382" s="486"/>
      <c r="ED382" s="486"/>
      <c r="EE382" s="486"/>
      <c r="EF382" s="486"/>
    </row>
    <row r="383" spans="3:136" s="300" customFormat="1" x14ac:dyDescent="0.25">
      <c r="C383" s="303"/>
      <c r="D383" s="304"/>
      <c r="E383" s="304"/>
      <c r="F383" s="304"/>
      <c r="G383" s="304"/>
      <c r="H383" s="304"/>
      <c r="I383" s="304"/>
      <c r="J383" s="486"/>
      <c r="K383" s="486"/>
      <c r="L383" s="486">
        <v>29200</v>
      </c>
      <c r="M383" s="486"/>
      <c r="N383" s="486"/>
      <c r="O383" s="486"/>
      <c r="P383" s="486"/>
      <c r="Q383" s="486"/>
      <c r="R383" s="486"/>
      <c r="S383" s="486"/>
      <c r="T383" s="486"/>
      <c r="U383" s="486"/>
      <c r="V383" s="486"/>
      <c r="W383" s="486"/>
      <c r="X383" s="486"/>
      <c r="Y383" s="486"/>
      <c r="Z383" s="486"/>
      <c r="AA383" s="486"/>
      <c r="AB383" s="486"/>
      <c r="AC383" s="486"/>
      <c r="AD383" s="486"/>
      <c r="AE383" s="486"/>
      <c r="AF383" s="486"/>
      <c r="AG383" s="486"/>
      <c r="AH383" s="486"/>
      <c r="AI383" s="486"/>
      <c r="AJ383" s="486"/>
      <c r="AK383" s="486"/>
      <c r="AL383" s="486"/>
      <c r="AM383" s="486"/>
      <c r="AN383" s="486"/>
      <c r="AO383" s="486"/>
      <c r="AP383" s="486"/>
      <c r="AQ383" s="486"/>
      <c r="AR383" s="486"/>
      <c r="AS383" s="486"/>
      <c r="AT383" s="486"/>
      <c r="AU383" s="486"/>
      <c r="AV383" s="486"/>
      <c r="AW383" s="486"/>
      <c r="AX383" s="486"/>
      <c r="AY383" s="486"/>
      <c r="AZ383" s="486"/>
      <c r="BA383" s="486"/>
      <c r="BB383" s="486"/>
      <c r="BC383" s="486"/>
      <c r="BD383" s="486"/>
      <c r="BE383" s="486"/>
      <c r="BF383" s="486"/>
      <c r="BG383" s="486"/>
      <c r="BH383" s="486"/>
      <c r="BI383" s="486"/>
      <c r="BJ383" s="486"/>
      <c r="BK383" s="486"/>
      <c r="BL383" s="486"/>
      <c r="BM383" s="486"/>
      <c r="BN383" s="486"/>
      <c r="BO383" s="486"/>
      <c r="BP383" s="486"/>
      <c r="BQ383" s="486"/>
      <c r="BR383" s="486"/>
      <c r="BS383" s="486"/>
      <c r="BT383" s="486"/>
      <c r="BU383" s="486"/>
      <c r="BV383" s="486"/>
      <c r="BW383" s="486"/>
      <c r="BX383" s="486"/>
      <c r="BY383" s="486"/>
      <c r="BZ383" s="486"/>
      <c r="CA383" s="486"/>
      <c r="CB383" s="486"/>
      <c r="CC383" s="486"/>
      <c r="CD383" s="486"/>
      <c r="CE383" s="486"/>
      <c r="CF383" s="486"/>
      <c r="CG383" s="486"/>
      <c r="CH383" s="486"/>
      <c r="CI383" s="486"/>
      <c r="CJ383" s="486"/>
      <c r="CK383" s="486"/>
      <c r="CL383" s="486"/>
      <c r="CM383" s="486"/>
      <c r="CN383" s="486"/>
      <c r="CO383" s="486"/>
      <c r="CP383" s="486"/>
      <c r="CQ383" s="486"/>
      <c r="CR383" s="486"/>
      <c r="CS383" s="486"/>
      <c r="CT383" s="486"/>
      <c r="CU383" s="486"/>
      <c r="CV383" s="486"/>
      <c r="CW383" s="486"/>
      <c r="CX383" s="486"/>
      <c r="CY383" s="486"/>
      <c r="CZ383" s="486"/>
      <c r="DA383" s="486"/>
      <c r="DB383" s="486"/>
      <c r="DC383" s="486"/>
      <c r="DD383" s="486"/>
      <c r="DE383" s="486"/>
      <c r="DF383" s="486"/>
      <c r="DG383" s="486"/>
      <c r="DH383" s="486"/>
      <c r="DI383" s="486"/>
      <c r="DJ383" s="486"/>
      <c r="DK383" s="486"/>
      <c r="DL383" s="486"/>
      <c r="DM383" s="486"/>
      <c r="DN383" s="486"/>
      <c r="DO383" s="486"/>
      <c r="DP383" s="486"/>
      <c r="DQ383" s="486"/>
      <c r="DR383" s="486"/>
      <c r="DS383" s="486"/>
      <c r="DT383" s="486"/>
      <c r="DU383" s="486"/>
      <c r="DV383" s="486"/>
      <c r="DW383" s="486"/>
      <c r="DX383" s="486"/>
      <c r="DY383" s="486"/>
      <c r="DZ383" s="486"/>
      <c r="EA383" s="486"/>
      <c r="EB383" s="486"/>
      <c r="EC383" s="486"/>
      <c r="ED383" s="486"/>
      <c r="EE383" s="486"/>
      <c r="EF383" s="486"/>
    </row>
    <row r="384" spans="3:136" s="300" customFormat="1" x14ac:dyDescent="0.25">
      <c r="C384" s="303"/>
      <c r="D384" s="304"/>
      <c r="E384" s="304"/>
      <c r="F384" s="304"/>
      <c r="G384" s="304"/>
      <c r="H384" s="304"/>
      <c r="I384" s="304"/>
      <c r="J384" s="486"/>
      <c r="K384" s="486"/>
      <c r="L384" s="486">
        <v>29300</v>
      </c>
      <c r="M384" s="486"/>
      <c r="N384" s="486"/>
      <c r="O384" s="486"/>
      <c r="P384" s="486"/>
      <c r="Q384" s="486"/>
      <c r="R384" s="486"/>
      <c r="S384" s="486"/>
      <c r="T384" s="486"/>
      <c r="U384" s="486"/>
      <c r="V384" s="486"/>
      <c r="W384" s="486"/>
      <c r="X384" s="486"/>
      <c r="Y384" s="486"/>
      <c r="Z384" s="486"/>
      <c r="AA384" s="486"/>
      <c r="AB384" s="486"/>
      <c r="AC384" s="486"/>
      <c r="AD384" s="486"/>
      <c r="AE384" s="486"/>
      <c r="AF384" s="486"/>
      <c r="AG384" s="486"/>
      <c r="AH384" s="486"/>
      <c r="AI384" s="486"/>
      <c r="AJ384" s="486"/>
      <c r="AK384" s="486"/>
      <c r="AL384" s="486"/>
      <c r="AM384" s="486"/>
      <c r="AN384" s="486"/>
      <c r="AO384" s="486"/>
      <c r="AP384" s="486"/>
      <c r="AQ384" s="486"/>
      <c r="AR384" s="486"/>
      <c r="AS384" s="486"/>
      <c r="AT384" s="486"/>
      <c r="AU384" s="486"/>
      <c r="AV384" s="486"/>
      <c r="AW384" s="486"/>
      <c r="AX384" s="486"/>
      <c r="AY384" s="486"/>
      <c r="AZ384" s="486"/>
      <c r="BA384" s="486"/>
      <c r="BB384" s="486"/>
      <c r="BC384" s="486"/>
      <c r="BD384" s="486"/>
      <c r="BE384" s="486"/>
      <c r="BF384" s="486"/>
      <c r="BG384" s="486"/>
      <c r="BH384" s="486"/>
      <c r="BI384" s="486"/>
      <c r="BJ384" s="486"/>
      <c r="BK384" s="486"/>
      <c r="BL384" s="486"/>
      <c r="BM384" s="486"/>
      <c r="BN384" s="486"/>
      <c r="BO384" s="486"/>
      <c r="BP384" s="486"/>
      <c r="BQ384" s="486"/>
      <c r="BR384" s="486"/>
      <c r="BS384" s="486"/>
      <c r="BT384" s="486"/>
      <c r="BU384" s="486"/>
      <c r="BV384" s="486"/>
      <c r="BW384" s="486"/>
      <c r="BX384" s="486"/>
      <c r="BY384" s="486"/>
      <c r="BZ384" s="486"/>
      <c r="CA384" s="486"/>
      <c r="CB384" s="486"/>
      <c r="CC384" s="486"/>
      <c r="CD384" s="486"/>
      <c r="CE384" s="486"/>
      <c r="CF384" s="486"/>
      <c r="CG384" s="486"/>
      <c r="CH384" s="486"/>
      <c r="CI384" s="486"/>
      <c r="CJ384" s="486"/>
      <c r="CK384" s="486"/>
      <c r="CL384" s="486"/>
      <c r="CM384" s="486"/>
      <c r="CN384" s="486"/>
      <c r="CO384" s="486"/>
      <c r="CP384" s="486"/>
      <c r="CQ384" s="486"/>
      <c r="CR384" s="486"/>
      <c r="CS384" s="486"/>
      <c r="CT384" s="486"/>
      <c r="CU384" s="486"/>
      <c r="CV384" s="486"/>
      <c r="CW384" s="486"/>
      <c r="CX384" s="486"/>
      <c r="CY384" s="486"/>
      <c r="CZ384" s="486"/>
      <c r="DA384" s="486"/>
      <c r="DB384" s="486"/>
      <c r="DC384" s="486"/>
      <c r="DD384" s="486"/>
      <c r="DE384" s="486"/>
      <c r="DF384" s="486"/>
      <c r="DG384" s="486"/>
      <c r="DH384" s="486"/>
      <c r="DI384" s="486"/>
      <c r="DJ384" s="486"/>
      <c r="DK384" s="486"/>
      <c r="DL384" s="486"/>
      <c r="DM384" s="486"/>
      <c r="DN384" s="486"/>
      <c r="DO384" s="486"/>
      <c r="DP384" s="486"/>
      <c r="DQ384" s="486"/>
      <c r="DR384" s="486"/>
      <c r="DS384" s="486"/>
      <c r="DT384" s="486"/>
      <c r="DU384" s="486"/>
      <c r="DV384" s="486"/>
      <c r="DW384" s="486"/>
      <c r="DX384" s="486"/>
      <c r="DY384" s="486"/>
      <c r="DZ384" s="486"/>
      <c r="EA384" s="486"/>
      <c r="EB384" s="486"/>
      <c r="EC384" s="486"/>
      <c r="ED384" s="486"/>
      <c r="EE384" s="486"/>
      <c r="EF384" s="486"/>
    </row>
    <row r="385" spans="3:136" s="300" customFormat="1" x14ac:dyDescent="0.25">
      <c r="C385" s="303"/>
      <c r="D385" s="304"/>
      <c r="E385" s="304"/>
      <c r="F385" s="304"/>
      <c r="G385" s="304"/>
      <c r="H385" s="304"/>
      <c r="I385" s="304"/>
      <c r="J385" s="486"/>
      <c r="K385" s="486"/>
      <c r="L385" s="486">
        <v>29400</v>
      </c>
      <c r="M385" s="486"/>
      <c r="N385" s="486"/>
      <c r="O385" s="486"/>
      <c r="P385" s="486"/>
      <c r="Q385" s="486"/>
      <c r="R385" s="486"/>
      <c r="S385" s="486"/>
      <c r="T385" s="486"/>
      <c r="U385" s="486"/>
      <c r="V385" s="486"/>
      <c r="W385" s="486"/>
      <c r="X385" s="486"/>
      <c r="Y385" s="486"/>
      <c r="Z385" s="486"/>
      <c r="AA385" s="486"/>
      <c r="AB385" s="486"/>
      <c r="AC385" s="486"/>
      <c r="AD385" s="486"/>
      <c r="AE385" s="486"/>
      <c r="AF385" s="486"/>
      <c r="AG385" s="486"/>
      <c r="AH385" s="486"/>
      <c r="AI385" s="486"/>
      <c r="AJ385" s="486"/>
      <c r="AK385" s="486"/>
      <c r="AL385" s="486"/>
      <c r="AM385" s="486"/>
      <c r="AN385" s="486"/>
      <c r="AO385" s="486"/>
      <c r="AP385" s="486"/>
      <c r="AQ385" s="486"/>
      <c r="AR385" s="486"/>
      <c r="AS385" s="486"/>
      <c r="AT385" s="486"/>
      <c r="AU385" s="486"/>
      <c r="AV385" s="486"/>
      <c r="AW385" s="486"/>
      <c r="AX385" s="486"/>
      <c r="AY385" s="486"/>
      <c r="AZ385" s="486"/>
      <c r="BA385" s="486"/>
      <c r="BB385" s="486"/>
      <c r="BC385" s="486"/>
      <c r="BD385" s="486"/>
      <c r="BE385" s="486"/>
      <c r="BF385" s="486"/>
      <c r="BG385" s="486"/>
      <c r="BH385" s="486"/>
      <c r="BI385" s="486"/>
      <c r="BJ385" s="486"/>
      <c r="BK385" s="486"/>
      <c r="BL385" s="486"/>
      <c r="BM385" s="486"/>
      <c r="BN385" s="486"/>
      <c r="BO385" s="486"/>
      <c r="BP385" s="486"/>
      <c r="BQ385" s="486"/>
      <c r="BR385" s="486"/>
      <c r="BS385" s="486"/>
      <c r="BT385" s="486"/>
      <c r="BU385" s="486"/>
      <c r="BV385" s="486"/>
      <c r="BW385" s="486"/>
      <c r="BX385" s="486"/>
      <c r="BY385" s="486"/>
      <c r="BZ385" s="486"/>
      <c r="CA385" s="486"/>
      <c r="CB385" s="486"/>
      <c r="CC385" s="486"/>
      <c r="CD385" s="486"/>
      <c r="CE385" s="486"/>
      <c r="CF385" s="486"/>
      <c r="CG385" s="486"/>
      <c r="CH385" s="486"/>
      <c r="CI385" s="486"/>
      <c r="CJ385" s="486"/>
      <c r="CK385" s="486"/>
      <c r="CL385" s="486"/>
      <c r="CM385" s="486"/>
      <c r="CN385" s="486"/>
      <c r="CO385" s="486"/>
      <c r="CP385" s="486"/>
      <c r="CQ385" s="486"/>
      <c r="CR385" s="486"/>
      <c r="CS385" s="486"/>
      <c r="CT385" s="486"/>
      <c r="CU385" s="486"/>
      <c r="CV385" s="486"/>
      <c r="CW385" s="486"/>
      <c r="CX385" s="486"/>
      <c r="CY385" s="486"/>
      <c r="CZ385" s="486"/>
      <c r="DA385" s="486"/>
      <c r="DB385" s="486"/>
      <c r="DC385" s="486"/>
      <c r="DD385" s="486"/>
      <c r="DE385" s="486"/>
      <c r="DF385" s="486"/>
      <c r="DG385" s="486"/>
      <c r="DH385" s="486"/>
      <c r="DI385" s="486"/>
      <c r="DJ385" s="486"/>
      <c r="DK385" s="486"/>
      <c r="DL385" s="486"/>
      <c r="DM385" s="486"/>
      <c r="DN385" s="486"/>
      <c r="DO385" s="486"/>
      <c r="DP385" s="486"/>
      <c r="DQ385" s="486"/>
      <c r="DR385" s="486"/>
      <c r="DS385" s="486"/>
      <c r="DT385" s="486"/>
      <c r="DU385" s="486"/>
      <c r="DV385" s="486"/>
      <c r="DW385" s="486"/>
      <c r="DX385" s="486"/>
      <c r="DY385" s="486"/>
      <c r="DZ385" s="486"/>
      <c r="EA385" s="486"/>
      <c r="EB385" s="486"/>
      <c r="EC385" s="486"/>
      <c r="ED385" s="486"/>
      <c r="EE385" s="486"/>
      <c r="EF385" s="486"/>
    </row>
    <row r="386" spans="3:136" s="300" customFormat="1" x14ac:dyDescent="0.25">
      <c r="C386" s="303"/>
      <c r="D386" s="304"/>
      <c r="E386" s="304"/>
      <c r="F386" s="304"/>
      <c r="G386" s="304"/>
      <c r="H386" s="304"/>
      <c r="I386" s="304"/>
      <c r="J386" s="486"/>
      <c r="K386" s="486"/>
      <c r="L386" s="486">
        <v>29500</v>
      </c>
      <c r="M386" s="486"/>
      <c r="N386" s="486"/>
      <c r="O386" s="486"/>
      <c r="P386" s="486"/>
      <c r="Q386" s="486"/>
      <c r="R386" s="486"/>
      <c r="S386" s="486"/>
      <c r="T386" s="486"/>
      <c r="U386" s="486"/>
      <c r="V386" s="486"/>
      <c r="W386" s="486"/>
      <c r="X386" s="486"/>
      <c r="Y386" s="486"/>
      <c r="Z386" s="486"/>
      <c r="AA386" s="486"/>
      <c r="AB386" s="486"/>
      <c r="AC386" s="486"/>
      <c r="AD386" s="486"/>
      <c r="AE386" s="486"/>
      <c r="AF386" s="486"/>
      <c r="AG386" s="486"/>
      <c r="AH386" s="486"/>
      <c r="AI386" s="486"/>
      <c r="AJ386" s="486"/>
      <c r="AK386" s="486"/>
      <c r="AL386" s="486"/>
      <c r="AM386" s="486"/>
      <c r="AN386" s="486"/>
      <c r="AO386" s="486"/>
      <c r="AP386" s="486"/>
      <c r="AQ386" s="486"/>
      <c r="AR386" s="486"/>
      <c r="AS386" s="486"/>
      <c r="AT386" s="486"/>
      <c r="AU386" s="486"/>
      <c r="AV386" s="486"/>
      <c r="AW386" s="486"/>
      <c r="AX386" s="486"/>
      <c r="AY386" s="486"/>
      <c r="AZ386" s="486"/>
      <c r="BA386" s="486"/>
      <c r="BB386" s="486"/>
      <c r="BC386" s="486"/>
      <c r="BD386" s="486"/>
      <c r="BE386" s="486"/>
      <c r="BF386" s="486"/>
      <c r="BG386" s="486"/>
      <c r="BH386" s="486"/>
      <c r="BI386" s="486"/>
      <c r="BJ386" s="486"/>
      <c r="BK386" s="486"/>
      <c r="BL386" s="486"/>
      <c r="BM386" s="486"/>
      <c r="BN386" s="486"/>
      <c r="BO386" s="486"/>
      <c r="BP386" s="486"/>
      <c r="BQ386" s="486"/>
      <c r="BR386" s="486"/>
      <c r="BS386" s="486"/>
      <c r="BT386" s="486"/>
      <c r="BU386" s="486"/>
      <c r="BV386" s="486"/>
      <c r="BW386" s="486"/>
      <c r="BX386" s="486"/>
      <c r="BY386" s="486"/>
      <c r="BZ386" s="486"/>
      <c r="CA386" s="486"/>
      <c r="CB386" s="486"/>
      <c r="CC386" s="486"/>
      <c r="CD386" s="486"/>
      <c r="CE386" s="486"/>
      <c r="CF386" s="486"/>
      <c r="CG386" s="486"/>
      <c r="CH386" s="486"/>
      <c r="CI386" s="486"/>
      <c r="CJ386" s="486"/>
      <c r="CK386" s="486"/>
      <c r="CL386" s="486"/>
      <c r="CM386" s="486"/>
      <c r="CN386" s="486"/>
      <c r="CO386" s="486"/>
      <c r="CP386" s="486"/>
      <c r="CQ386" s="486"/>
      <c r="CR386" s="486"/>
      <c r="CS386" s="486"/>
      <c r="CT386" s="486"/>
      <c r="CU386" s="486"/>
      <c r="CV386" s="486"/>
      <c r="CW386" s="486"/>
      <c r="CX386" s="486"/>
      <c r="CY386" s="486"/>
      <c r="CZ386" s="486"/>
      <c r="DA386" s="486"/>
      <c r="DB386" s="486"/>
      <c r="DC386" s="486"/>
      <c r="DD386" s="486"/>
      <c r="DE386" s="486"/>
      <c r="DF386" s="486"/>
      <c r="DG386" s="486"/>
      <c r="DH386" s="486"/>
      <c r="DI386" s="486"/>
      <c r="DJ386" s="486"/>
      <c r="DK386" s="486"/>
      <c r="DL386" s="486"/>
      <c r="DM386" s="486"/>
      <c r="DN386" s="486"/>
      <c r="DO386" s="486"/>
      <c r="DP386" s="486"/>
      <c r="DQ386" s="486"/>
      <c r="DR386" s="486"/>
      <c r="DS386" s="486"/>
      <c r="DT386" s="486"/>
      <c r="DU386" s="486"/>
      <c r="DV386" s="486"/>
      <c r="DW386" s="486"/>
      <c r="DX386" s="486"/>
      <c r="DY386" s="486"/>
      <c r="DZ386" s="486"/>
      <c r="EA386" s="486"/>
      <c r="EB386" s="486"/>
      <c r="EC386" s="486"/>
      <c r="ED386" s="486"/>
      <c r="EE386" s="486"/>
      <c r="EF386" s="486"/>
    </row>
    <row r="387" spans="3:136" s="300" customFormat="1" x14ac:dyDescent="0.25">
      <c r="C387" s="303"/>
      <c r="D387" s="304"/>
      <c r="E387" s="304"/>
      <c r="F387" s="304"/>
      <c r="G387" s="304"/>
      <c r="H387" s="304"/>
      <c r="I387" s="304"/>
      <c r="J387" s="486"/>
      <c r="K387" s="486"/>
      <c r="L387" s="486">
        <v>29600</v>
      </c>
      <c r="M387" s="486"/>
      <c r="N387" s="486"/>
      <c r="O387" s="486"/>
      <c r="P387" s="486"/>
      <c r="Q387" s="486"/>
      <c r="R387" s="486"/>
      <c r="S387" s="486"/>
      <c r="T387" s="486"/>
      <c r="U387" s="486"/>
      <c r="V387" s="486"/>
      <c r="W387" s="486"/>
      <c r="X387" s="486"/>
      <c r="Y387" s="486"/>
      <c r="Z387" s="486"/>
      <c r="AA387" s="486"/>
      <c r="AB387" s="486"/>
      <c r="AC387" s="486"/>
      <c r="AD387" s="486"/>
      <c r="AE387" s="486"/>
      <c r="AF387" s="486"/>
      <c r="AG387" s="486"/>
      <c r="AH387" s="486"/>
      <c r="AI387" s="486"/>
      <c r="AJ387" s="486"/>
      <c r="AK387" s="486"/>
      <c r="AL387" s="486"/>
      <c r="AM387" s="486"/>
      <c r="AN387" s="486"/>
      <c r="AO387" s="486"/>
      <c r="AP387" s="486"/>
      <c r="AQ387" s="486"/>
      <c r="AR387" s="486"/>
      <c r="AS387" s="486"/>
      <c r="AT387" s="486"/>
      <c r="AU387" s="486"/>
      <c r="AV387" s="486"/>
      <c r="AW387" s="486"/>
      <c r="AX387" s="486"/>
      <c r="AY387" s="486"/>
      <c r="AZ387" s="486"/>
      <c r="BA387" s="486"/>
      <c r="BB387" s="486"/>
      <c r="BC387" s="486"/>
      <c r="BD387" s="486"/>
      <c r="BE387" s="486"/>
      <c r="BF387" s="486"/>
      <c r="BG387" s="486"/>
      <c r="BH387" s="486"/>
      <c r="BI387" s="486"/>
      <c r="BJ387" s="486"/>
      <c r="BK387" s="486"/>
      <c r="BL387" s="486"/>
      <c r="BM387" s="486"/>
      <c r="BN387" s="486"/>
      <c r="BO387" s="486"/>
      <c r="BP387" s="486"/>
      <c r="BQ387" s="486"/>
      <c r="BR387" s="486"/>
      <c r="BS387" s="486"/>
      <c r="BT387" s="486"/>
      <c r="BU387" s="486"/>
      <c r="BV387" s="486"/>
      <c r="BW387" s="486"/>
      <c r="BX387" s="486"/>
      <c r="BY387" s="486"/>
      <c r="BZ387" s="486"/>
      <c r="CA387" s="486"/>
      <c r="CB387" s="486"/>
      <c r="CC387" s="486"/>
      <c r="CD387" s="486"/>
      <c r="CE387" s="486"/>
      <c r="CF387" s="486"/>
      <c r="CG387" s="486"/>
      <c r="CH387" s="486"/>
      <c r="CI387" s="486"/>
      <c r="CJ387" s="486"/>
      <c r="CK387" s="486"/>
      <c r="CL387" s="486"/>
      <c r="CM387" s="486"/>
      <c r="CN387" s="486"/>
      <c r="CO387" s="486"/>
      <c r="CP387" s="486"/>
      <c r="CQ387" s="486"/>
      <c r="CR387" s="486"/>
      <c r="CS387" s="486"/>
      <c r="CT387" s="486"/>
      <c r="CU387" s="486"/>
      <c r="CV387" s="486"/>
      <c r="CW387" s="486"/>
      <c r="CX387" s="486"/>
      <c r="CY387" s="486"/>
      <c r="CZ387" s="486"/>
      <c r="DA387" s="486"/>
      <c r="DB387" s="486"/>
      <c r="DC387" s="486"/>
      <c r="DD387" s="486"/>
      <c r="DE387" s="486"/>
      <c r="DF387" s="486"/>
      <c r="DG387" s="486"/>
      <c r="DH387" s="486"/>
      <c r="DI387" s="486"/>
      <c r="DJ387" s="486"/>
      <c r="DK387" s="486"/>
      <c r="DL387" s="486"/>
      <c r="DM387" s="486"/>
      <c r="DN387" s="486"/>
      <c r="DO387" s="486"/>
      <c r="DP387" s="486"/>
      <c r="DQ387" s="486"/>
      <c r="DR387" s="486"/>
      <c r="DS387" s="486"/>
      <c r="DT387" s="486"/>
      <c r="DU387" s="486"/>
      <c r="DV387" s="486"/>
      <c r="DW387" s="486"/>
      <c r="DX387" s="486"/>
      <c r="DY387" s="486"/>
      <c r="DZ387" s="486"/>
      <c r="EA387" s="486"/>
      <c r="EB387" s="486"/>
      <c r="EC387" s="486"/>
      <c r="ED387" s="486"/>
      <c r="EE387" s="486"/>
      <c r="EF387" s="486"/>
    </row>
    <row r="388" spans="3:136" s="300" customFormat="1" x14ac:dyDescent="0.25">
      <c r="C388" s="303"/>
      <c r="D388" s="304"/>
      <c r="E388" s="304"/>
      <c r="F388" s="304"/>
      <c r="G388" s="304"/>
      <c r="H388" s="304"/>
      <c r="I388" s="304"/>
      <c r="J388" s="486"/>
      <c r="K388" s="486"/>
      <c r="L388" s="486">
        <v>29700</v>
      </c>
      <c r="M388" s="486"/>
      <c r="N388" s="486"/>
      <c r="O388" s="486"/>
      <c r="P388" s="486"/>
      <c r="Q388" s="486"/>
      <c r="R388" s="486"/>
      <c r="S388" s="486"/>
      <c r="T388" s="486"/>
      <c r="U388" s="486"/>
      <c r="V388" s="486"/>
      <c r="W388" s="486"/>
      <c r="X388" s="486"/>
      <c r="Y388" s="486"/>
      <c r="Z388" s="486"/>
      <c r="AA388" s="486"/>
      <c r="AB388" s="486"/>
      <c r="AC388" s="486"/>
      <c r="AD388" s="486"/>
      <c r="AE388" s="486"/>
      <c r="AF388" s="486"/>
      <c r="AG388" s="486"/>
      <c r="AH388" s="486"/>
      <c r="AI388" s="486"/>
      <c r="AJ388" s="486"/>
      <c r="AK388" s="486"/>
      <c r="AL388" s="486"/>
      <c r="AM388" s="486"/>
      <c r="AN388" s="486"/>
      <c r="AO388" s="486"/>
      <c r="AP388" s="486"/>
      <c r="AQ388" s="486"/>
      <c r="AR388" s="486"/>
      <c r="AS388" s="486"/>
      <c r="AT388" s="486"/>
      <c r="AU388" s="486"/>
      <c r="AV388" s="486"/>
      <c r="AW388" s="486"/>
      <c r="AX388" s="486"/>
      <c r="AY388" s="486"/>
      <c r="AZ388" s="486"/>
      <c r="BA388" s="486"/>
      <c r="BB388" s="486"/>
      <c r="BC388" s="486"/>
      <c r="BD388" s="486"/>
      <c r="BE388" s="486"/>
      <c r="BF388" s="486"/>
      <c r="BG388" s="486"/>
      <c r="BH388" s="486"/>
      <c r="BI388" s="486"/>
      <c r="BJ388" s="486"/>
      <c r="BK388" s="486"/>
      <c r="BL388" s="486"/>
      <c r="BM388" s="486"/>
      <c r="BN388" s="486"/>
      <c r="BO388" s="486"/>
      <c r="BP388" s="486"/>
      <c r="BQ388" s="486"/>
      <c r="BR388" s="486"/>
      <c r="BS388" s="486"/>
      <c r="BT388" s="486"/>
      <c r="BU388" s="486"/>
      <c r="BV388" s="486"/>
      <c r="BW388" s="486"/>
      <c r="BX388" s="486"/>
      <c r="BY388" s="486"/>
      <c r="BZ388" s="486"/>
      <c r="CA388" s="486"/>
      <c r="CB388" s="486"/>
      <c r="CC388" s="486"/>
      <c r="CD388" s="486"/>
      <c r="CE388" s="486"/>
      <c r="CF388" s="486"/>
      <c r="CG388" s="486"/>
      <c r="CH388" s="486"/>
      <c r="CI388" s="486"/>
      <c r="CJ388" s="486"/>
      <c r="CK388" s="486"/>
      <c r="CL388" s="486"/>
      <c r="CM388" s="486"/>
      <c r="CN388" s="486"/>
      <c r="CO388" s="486"/>
      <c r="CP388" s="486"/>
      <c r="CQ388" s="486"/>
      <c r="CR388" s="486"/>
      <c r="CS388" s="486"/>
      <c r="CT388" s="486"/>
      <c r="CU388" s="486"/>
      <c r="CV388" s="486"/>
      <c r="CW388" s="486"/>
      <c r="CX388" s="486"/>
      <c r="CY388" s="486"/>
      <c r="CZ388" s="486"/>
      <c r="DA388" s="486"/>
      <c r="DB388" s="486"/>
      <c r="DC388" s="486"/>
      <c r="DD388" s="486"/>
      <c r="DE388" s="486"/>
      <c r="DF388" s="486"/>
      <c r="DG388" s="486"/>
      <c r="DH388" s="486"/>
      <c r="DI388" s="486"/>
      <c r="DJ388" s="486"/>
      <c r="DK388" s="486"/>
      <c r="DL388" s="486"/>
      <c r="DM388" s="486"/>
      <c r="DN388" s="486"/>
      <c r="DO388" s="486"/>
      <c r="DP388" s="486"/>
      <c r="DQ388" s="486"/>
      <c r="DR388" s="486"/>
      <c r="DS388" s="486"/>
      <c r="DT388" s="486"/>
      <c r="DU388" s="486"/>
      <c r="DV388" s="486"/>
      <c r="DW388" s="486"/>
      <c r="DX388" s="486"/>
      <c r="DY388" s="486"/>
      <c r="DZ388" s="486"/>
      <c r="EA388" s="486"/>
      <c r="EB388" s="486"/>
      <c r="EC388" s="486"/>
      <c r="ED388" s="486"/>
      <c r="EE388" s="486"/>
      <c r="EF388" s="486"/>
    </row>
    <row r="389" spans="3:136" s="300" customFormat="1" x14ac:dyDescent="0.25">
      <c r="C389" s="303"/>
      <c r="D389" s="304"/>
      <c r="E389" s="304"/>
      <c r="F389" s="304"/>
      <c r="G389" s="304"/>
      <c r="H389" s="304"/>
      <c r="I389" s="304"/>
      <c r="J389" s="486"/>
      <c r="K389" s="486"/>
      <c r="L389" s="486">
        <v>29800</v>
      </c>
      <c r="M389" s="486"/>
      <c r="N389" s="486"/>
      <c r="O389" s="486"/>
      <c r="P389" s="486"/>
      <c r="Q389" s="486"/>
      <c r="R389" s="486"/>
      <c r="S389" s="486"/>
      <c r="T389" s="486"/>
      <c r="U389" s="486"/>
      <c r="V389" s="486"/>
      <c r="W389" s="486"/>
      <c r="X389" s="486"/>
      <c r="Y389" s="486"/>
      <c r="Z389" s="486"/>
      <c r="AA389" s="486"/>
      <c r="AB389" s="486"/>
      <c r="AC389" s="486"/>
      <c r="AD389" s="486"/>
      <c r="AE389" s="486"/>
      <c r="AF389" s="486"/>
      <c r="AG389" s="486"/>
      <c r="AH389" s="486"/>
      <c r="AI389" s="486"/>
      <c r="AJ389" s="486"/>
      <c r="AK389" s="486"/>
      <c r="AL389" s="486"/>
      <c r="AM389" s="486"/>
      <c r="AN389" s="486"/>
      <c r="AO389" s="486"/>
      <c r="AP389" s="486"/>
      <c r="AQ389" s="486"/>
      <c r="AR389" s="486"/>
      <c r="AS389" s="486"/>
      <c r="AT389" s="486"/>
      <c r="AU389" s="486"/>
      <c r="AV389" s="486"/>
      <c r="AW389" s="486"/>
      <c r="AX389" s="486"/>
      <c r="AY389" s="486"/>
      <c r="AZ389" s="486"/>
      <c r="BA389" s="486"/>
      <c r="BB389" s="486"/>
      <c r="BC389" s="486"/>
      <c r="BD389" s="486"/>
      <c r="BE389" s="486"/>
      <c r="BF389" s="486"/>
      <c r="BG389" s="486"/>
      <c r="BH389" s="486"/>
      <c r="BI389" s="486"/>
      <c r="BJ389" s="486"/>
      <c r="BK389" s="486"/>
      <c r="BL389" s="486"/>
      <c r="BM389" s="486"/>
      <c r="BN389" s="486"/>
      <c r="BO389" s="486"/>
      <c r="BP389" s="486"/>
      <c r="BQ389" s="486"/>
      <c r="BR389" s="486"/>
      <c r="BS389" s="486"/>
      <c r="BT389" s="486"/>
      <c r="BU389" s="486"/>
      <c r="BV389" s="486"/>
      <c r="BW389" s="486"/>
      <c r="BX389" s="486"/>
      <c r="BY389" s="486"/>
      <c r="BZ389" s="486"/>
      <c r="CA389" s="486"/>
      <c r="CB389" s="486"/>
      <c r="CC389" s="486"/>
      <c r="CD389" s="486"/>
      <c r="CE389" s="486"/>
      <c r="CF389" s="486"/>
      <c r="CG389" s="486"/>
      <c r="CH389" s="486"/>
      <c r="CI389" s="486"/>
      <c r="CJ389" s="486"/>
      <c r="CK389" s="486"/>
      <c r="CL389" s="486"/>
      <c r="CM389" s="486"/>
      <c r="CN389" s="486"/>
      <c r="CO389" s="486"/>
      <c r="CP389" s="486"/>
      <c r="CQ389" s="486"/>
      <c r="CR389" s="486"/>
      <c r="CS389" s="486"/>
      <c r="CT389" s="486"/>
      <c r="CU389" s="486"/>
      <c r="CV389" s="486"/>
      <c r="CW389" s="486"/>
      <c r="CX389" s="486"/>
      <c r="CY389" s="486"/>
      <c r="CZ389" s="486"/>
      <c r="DA389" s="486"/>
      <c r="DB389" s="486"/>
      <c r="DC389" s="486"/>
      <c r="DD389" s="486"/>
      <c r="DE389" s="486"/>
      <c r="DF389" s="486"/>
      <c r="DG389" s="486"/>
      <c r="DH389" s="486"/>
      <c r="DI389" s="486"/>
      <c r="DJ389" s="486"/>
      <c r="DK389" s="486"/>
      <c r="DL389" s="486"/>
      <c r="DM389" s="486"/>
      <c r="DN389" s="486"/>
      <c r="DO389" s="486"/>
      <c r="DP389" s="486"/>
      <c r="DQ389" s="486"/>
      <c r="DR389" s="486"/>
      <c r="DS389" s="486"/>
      <c r="DT389" s="486"/>
      <c r="DU389" s="486"/>
      <c r="DV389" s="486"/>
      <c r="DW389" s="486"/>
      <c r="DX389" s="486"/>
      <c r="DY389" s="486"/>
      <c r="DZ389" s="486"/>
      <c r="EA389" s="486"/>
      <c r="EB389" s="486"/>
      <c r="EC389" s="486"/>
      <c r="ED389" s="486"/>
      <c r="EE389" s="486"/>
      <c r="EF389" s="486"/>
    </row>
    <row r="390" spans="3:136" s="300" customFormat="1" x14ac:dyDescent="0.25">
      <c r="C390" s="303"/>
      <c r="D390" s="304"/>
      <c r="E390" s="304"/>
      <c r="F390" s="304"/>
      <c r="G390" s="304"/>
      <c r="H390" s="304"/>
      <c r="I390" s="304"/>
      <c r="J390" s="486"/>
      <c r="K390" s="486"/>
      <c r="L390" s="486">
        <v>29900</v>
      </c>
      <c r="M390" s="486"/>
      <c r="N390" s="486"/>
      <c r="O390" s="486"/>
      <c r="P390" s="486"/>
      <c r="Q390" s="486"/>
      <c r="R390" s="486"/>
      <c r="S390" s="486"/>
      <c r="T390" s="486"/>
      <c r="U390" s="486"/>
      <c r="V390" s="486"/>
      <c r="W390" s="486"/>
      <c r="X390" s="486"/>
      <c r="Y390" s="486"/>
      <c r="Z390" s="486"/>
      <c r="AA390" s="486"/>
      <c r="AB390" s="486"/>
      <c r="AC390" s="486"/>
      <c r="AD390" s="486"/>
      <c r="AE390" s="486"/>
      <c r="AF390" s="486"/>
      <c r="AG390" s="486"/>
      <c r="AH390" s="486"/>
      <c r="AI390" s="486"/>
      <c r="AJ390" s="486"/>
      <c r="AK390" s="486"/>
      <c r="AL390" s="486"/>
      <c r="AM390" s="486"/>
      <c r="AN390" s="486"/>
      <c r="AO390" s="486"/>
      <c r="AP390" s="486"/>
      <c r="AQ390" s="486"/>
      <c r="AR390" s="486"/>
      <c r="AS390" s="486"/>
      <c r="AT390" s="486"/>
      <c r="AU390" s="486"/>
      <c r="AV390" s="486"/>
      <c r="AW390" s="486"/>
      <c r="AX390" s="486"/>
      <c r="AY390" s="486"/>
      <c r="AZ390" s="486"/>
      <c r="BA390" s="486"/>
      <c r="BB390" s="486"/>
      <c r="BC390" s="486"/>
      <c r="BD390" s="486"/>
      <c r="BE390" s="486"/>
      <c r="BF390" s="486"/>
      <c r="BG390" s="486"/>
      <c r="BH390" s="486"/>
      <c r="BI390" s="486"/>
      <c r="BJ390" s="486"/>
      <c r="BK390" s="486"/>
      <c r="BL390" s="486"/>
      <c r="BM390" s="486"/>
      <c r="BN390" s="486"/>
      <c r="BO390" s="486"/>
      <c r="BP390" s="486"/>
      <c r="BQ390" s="486"/>
      <c r="BR390" s="486"/>
      <c r="BS390" s="486"/>
      <c r="BT390" s="486"/>
      <c r="BU390" s="486"/>
      <c r="BV390" s="486"/>
      <c r="BW390" s="486"/>
      <c r="BX390" s="486"/>
      <c r="BY390" s="486"/>
      <c r="BZ390" s="486"/>
      <c r="CA390" s="486"/>
      <c r="CB390" s="486"/>
      <c r="CC390" s="486"/>
      <c r="CD390" s="486"/>
      <c r="CE390" s="486"/>
      <c r="CF390" s="486"/>
      <c r="CG390" s="486"/>
      <c r="CH390" s="486"/>
      <c r="CI390" s="486"/>
      <c r="CJ390" s="486"/>
      <c r="CK390" s="486"/>
      <c r="CL390" s="486"/>
      <c r="CM390" s="486"/>
      <c r="CN390" s="486"/>
      <c r="CO390" s="486"/>
      <c r="CP390" s="486"/>
      <c r="CQ390" s="486"/>
      <c r="CR390" s="486"/>
      <c r="CS390" s="486"/>
      <c r="CT390" s="486"/>
      <c r="CU390" s="486"/>
      <c r="CV390" s="486"/>
      <c r="CW390" s="486"/>
      <c r="CX390" s="486"/>
      <c r="CY390" s="486"/>
      <c r="CZ390" s="486"/>
      <c r="DA390" s="486"/>
      <c r="DB390" s="486"/>
      <c r="DC390" s="486"/>
      <c r="DD390" s="486"/>
      <c r="DE390" s="486"/>
      <c r="DF390" s="486"/>
      <c r="DG390" s="486"/>
      <c r="DH390" s="486"/>
      <c r="DI390" s="486"/>
      <c r="DJ390" s="486"/>
      <c r="DK390" s="486"/>
      <c r="DL390" s="486"/>
      <c r="DM390" s="486"/>
      <c r="DN390" s="486"/>
      <c r="DO390" s="486"/>
      <c r="DP390" s="486"/>
      <c r="DQ390" s="486"/>
      <c r="DR390" s="486"/>
      <c r="DS390" s="486"/>
      <c r="DT390" s="486"/>
      <c r="DU390" s="486"/>
      <c r="DV390" s="486"/>
      <c r="DW390" s="486"/>
      <c r="DX390" s="486"/>
      <c r="DY390" s="486"/>
      <c r="DZ390" s="486"/>
      <c r="EA390" s="486"/>
      <c r="EB390" s="486"/>
      <c r="EC390" s="486"/>
      <c r="ED390" s="486"/>
      <c r="EE390" s="486"/>
      <c r="EF390" s="486"/>
    </row>
    <row r="391" spans="3:136" s="300" customFormat="1" x14ac:dyDescent="0.25">
      <c r="C391" s="303"/>
      <c r="D391" s="304"/>
      <c r="E391" s="304"/>
      <c r="F391" s="304"/>
      <c r="G391" s="304"/>
      <c r="H391" s="304"/>
      <c r="I391" s="304"/>
      <c r="J391" s="486"/>
      <c r="K391" s="486"/>
      <c r="L391" s="486">
        <v>30000</v>
      </c>
      <c r="M391" s="486"/>
      <c r="N391" s="486"/>
      <c r="O391" s="486"/>
      <c r="P391" s="486"/>
      <c r="Q391" s="486"/>
      <c r="R391" s="486"/>
      <c r="S391" s="486"/>
      <c r="T391" s="486"/>
      <c r="U391" s="486"/>
      <c r="V391" s="486"/>
      <c r="W391" s="486"/>
      <c r="X391" s="486"/>
      <c r="Y391" s="486"/>
      <c r="Z391" s="486"/>
      <c r="AA391" s="486"/>
      <c r="AB391" s="486"/>
      <c r="AC391" s="486"/>
      <c r="AD391" s="486"/>
      <c r="AE391" s="486"/>
      <c r="AF391" s="486"/>
      <c r="AG391" s="486"/>
      <c r="AH391" s="486"/>
      <c r="AI391" s="486"/>
      <c r="AJ391" s="486"/>
      <c r="AK391" s="486"/>
      <c r="AL391" s="486"/>
      <c r="AM391" s="486"/>
      <c r="AN391" s="486"/>
      <c r="AO391" s="486"/>
      <c r="AP391" s="486"/>
      <c r="AQ391" s="486"/>
      <c r="AR391" s="486"/>
      <c r="AS391" s="486"/>
      <c r="AT391" s="486"/>
      <c r="AU391" s="486"/>
      <c r="AV391" s="486"/>
      <c r="AW391" s="486"/>
      <c r="AX391" s="486"/>
      <c r="AY391" s="486"/>
      <c r="AZ391" s="486"/>
      <c r="BA391" s="486"/>
      <c r="BB391" s="486"/>
      <c r="BC391" s="486"/>
      <c r="BD391" s="486"/>
      <c r="BE391" s="486"/>
      <c r="BF391" s="486"/>
      <c r="BG391" s="486"/>
      <c r="BH391" s="486"/>
      <c r="BI391" s="486"/>
      <c r="BJ391" s="486"/>
      <c r="BK391" s="486"/>
      <c r="BL391" s="486"/>
      <c r="BM391" s="486"/>
      <c r="BN391" s="486"/>
      <c r="BO391" s="486"/>
      <c r="BP391" s="486"/>
      <c r="BQ391" s="486"/>
      <c r="BR391" s="486"/>
      <c r="BS391" s="486"/>
      <c r="BT391" s="486"/>
      <c r="BU391" s="486"/>
      <c r="BV391" s="486"/>
      <c r="BW391" s="486"/>
      <c r="BX391" s="486"/>
      <c r="BY391" s="486"/>
      <c r="BZ391" s="486"/>
      <c r="CA391" s="486"/>
      <c r="CB391" s="486"/>
      <c r="CC391" s="486"/>
      <c r="CD391" s="486"/>
      <c r="CE391" s="486"/>
      <c r="CF391" s="486"/>
      <c r="CG391" s="486"/>
      <c r="CH391" s="486"/>
      <c r="CI391" s="486"/>
      <c r="CJ391" s="486"/>
      <c r="CK391" s="486"/>
      <c r="CL391" s="486"/>
      <c r="CM391" s="486"/>
      <c r="CN391" s="486"/>
      <c r="CO391" s="486"/>
      <c r="CP391" s="486"/>
      <c r="CQ391" s="486"/>
      <c r="CR391" s="486"/>
      <c r="CS391" s="486"/>
      <c r="CT391" s="486"/>
      <c r="CU391" s="486"/>
      <c r="CV391" s="486"/>
      <c r="CW391" s="486"/>
      <c r="CX391" s="486"/>
      <c r="CY391" s="486"/>
      <c r="CZ391" s="486"/>
      <c r="DA391" s="486"/>
      <c r="DB391" s="486"/>
      <c r="DC391" s="486"/>
      <c r="DD391" s="486"/>
      <c r="DE391" s="486"/>
      <c r="DF391" s="486"/>
      <c r="DG391" s="486"/>
      <c r="DH391" s="486"/>
      <c r="DI391" s="486"/>
      <c r="DJ391" s="486"/>
      <c r="DK391" s="486"/>
      <c r="DL391" s="486"/>
      <c r="DM391" s="486"/>
      <c r="DN391" s="486"/>
      <c r="DO391" s="486"/>
      <c r="DP391" s="486"/>
      <c r="DQ391" s="486"/>
      <c r="DR391" s="486"/>
      <c r="DS391" s="486"/>
      <c r="DT391" s="486"/>
      <c r="DU391" s="486"/>
      <c r="DV391" s="486"/>
      <c r="DW391" s="486"/>
      <c r="DX391" s="486"/>
      <c r="DY391" s="486"/>
      <c r="DZ391" s="486"/>
      <c r="EA391" s="486"/>
      <c r="EB391" s="486"/>
      <c r="EC391" s="486"/>
      <c r="ED391" s="486"/>
      <c r="EE391" s="486"/>
      <c r="EF391" s="486"/>
    </row>
    <row r="392" spans="3:136" s="300" customFormat="1" x14ac:dyDescent="0.25">
      <c r="C392" s="303"/>
      <c r="D392" s="304"/>
      <c r="E392" s="304"/>
      <c r="F392" s="304"/>
      <c r="G392" s="304"/>
      <c r="H392" s="304"/>
      <c r="I392" s="304"/>
      <c r="J392" s="486"/>
      <c r="K392" s="486"/>
      <c r="L392" s="486">
        <v>30100</v>
      </c>
      <c r="M392" s="486"/>
      <c r="N392" s="486"/>
      <c r="O392" s="486"/>
      <c r="P392" s="486"/>
      <c r="Q392" s="486"/>
      <c r="R392" s="486"/>
      <c r="S392" s="486"/>
      <c r="T392" s="486"/>
      <c r="U392" s="486"/>
      <c r="V392" s="486"/>
      <c r="W392" s="486"/>
      <c r="X392" s="486"/>
      <c r="Y392" s="486"/>
      <c r="Z392" s="486"/>
      <c r="AA392" s="486"/>
      <c r="AB392" s="486"/>
      <c r="AC392" s="486"/>
      <c r="AD392" s="486"/>
      <c r="AE392" s="486"/>
      <c r="AF392" s="486"/>
      <c r="AG392" s="486"/>
      <c r="AH392" s="486"/>
      <c r="AI392" s="486"/>
      <c r="AJ392" s="486"/>
      <c r="AK392" s="486"/>
      <c r="AL392" s="486"/>
      <c r="AM392" s="486"/>
      <c r="AN392" s="486"/>
      <c r="AO392" s="486"/>
      <c r="AP392" s="486"/>
      <c r="AQ392" s="486"/>
      <c r="AR392" s="486"/>
      <c r="AS392" s="486"/>
      <c r="AT392" s="486"/>
      <c r="AU392" s="486"/>
      <c r="AV392" s="486"/>
      <c r="AW392" s="486"/>
      <c r="AX392" s="486"/>
      <c r="AY392" s="486"/>
      <c r="AZ392" s="486"/>
      <c r="BA392" s="486"/>
      <c r="BB392" s="486"/>
      <c r="BC392" s="486"/>
      <c r="BD392" s="486"/>
      <c r="BE392" s="486"/>
      <c r="BF392" s="486"/>
      <c r="BG392" s="486"/>
      <c r="BH392" s="486"/>
      <c r="BI392" s="486"/>
      <c r="BJ392" s="486"/>
      <c r="BK392" s="486"/>
      <c r="BL392" s="486"/>
      <c r="BM392" s="486"/>
      <c r="BN392" s="486"/>
      <c r="BO392" s="486"/>
      <c r="BP392" s="486"/>
      <c r="BQ392" s="486"/>
      <c r="BR392" s="486"/>
      <c r="BS392" s="486"/>
      <c r="BT392" s="486"/>
      <c r="BU392" s="486"/>
      <c r="BV392" s="486"/>
      <c r="BW392" s="486"/>
      <c r="BX392" s="486"/>
      <c r="BY392" s="486"/>
      <c r="BZ392" s="486"/>
      <c r="CA392" s="486"/>
      <c r="CB392" s="486"/>
      <c r="CC392" s="486"/>
      <c r="CD392" s="486"/>
      <c r="CE392" s="486"/>
      <c r="CF392" s="486"/>
      <c r="CG392" s="486"/>
      <c r="CH392" s="486"/>
      <c r="CI392" s="486"/>
      <c r="CJ392" s="486"/>
      <c r="CK392" s="486"/>
      <c r="CL392" s="486"/>
      <c r="CM392" s="486"/>
      <c r="CN392" s="486"/>
      <c r="CO392" s="486"/>
      <c r="CP392" s="486"/>
      <c r="CQ392" s="486"/>
      <c r="CR392" s="486"/>
      <c r="CS392" s="486"/>
      <c r="CT392" s="486"/>
      <c r="CU392" s="486"/>
      <c r="CV392" s="486"/>
      <c r="CW392" s="486"/>
      <c r="CX392" s="486"/>
      <c r="CY392" s="486"/>
      <c r="CZ392" s="486"/>
      <c r="DA392" s="486"/>
      <c r="DB392" s="486"/>
      <c r="DC392" s="486"/>
      <c r="DD392" s="486"/>
      <c r="DE392" s="486"/>
      <c r="DF392" s="486"/>
      <c r="DG392" s="486"/>
      <c r="DH392" s="486"/>
      <c r="DI392" s="486"/>
      <c r="DJ392" s="486"/>
      <c r="DK392" s="486"/>
      <c r="DL392" s="486"/>
      <c r="DM392" s="486"/>
      <c r="DN392" s="486"/>
      <c r="DO392" s="486"/>
      <c r="DP392" s="486"/>
      <c r="DQ392" s="486"/>
      <c r="DR392" s="486"/>
      <c r="DS392" s="486"/>
      <c r="DT392" s="486"/>
      <c r="DU392" s="486"/>
      <c r="DV392" s="486"/>
      <c r="DW392" s="486"/>
      <c r="DX392" s="486"/>
      <c r="DY392" s="486"/>
      <c r="DZ392" s="486"/>
      <c r="EA392" s="486"/>
      <c r="EB392" s="486"/>
      <c r="EC392" s="486"/>
      <c r="ED392" s="486"/>
      <c r="EE392" s="486"/>
      <c r="EF392" s="486"/>
    </row>
    <row r="393" spans="3:136" s="300" customFormat="1" x14ac:dyDescent="0.25">
      <c r="C393" s="303"/>
      <c r="D393" s="304"/>
      <c r="E393" s="304"/>
      <c r="F393" s="304"/>
      <c r="G393" s="304"/>
      <c r="H393" s="304"/>
      <c r="I393" s="304"/>
      <c r="J393" s="486"/>
      <c r="K393" s="486"/>
      <c r="L393" s="486">
        <v>30200</v>
      </c>
      <c r="M393" s="486"/>
      <c r="N393" s="486"/>
      <c r="O393" s="486"/>
      <c r="P393" s="486"/>
      <c r="Q393" s="486"/>
      <c r="R393" s="486"/>
      <c r="S393" s="486"/>
      <c r="T393" s="486"/>
      <c r="U393" s="486"/>
      <c r="V393" s="486"/>
      <c r="W393" s="486"/>
      <c r="X393" s="486"/>
      <c r="Y393" s="486"/>
      <c r="Z393" s="486"/>
      <c r="AA393" s="486"/>
      <c r="AB393" s="486"/>
      <c r="AC393" s="486"/>
      <c r="AD393" s="486"/>
      <c r="AE393" s="486"/>
      <c r="AF393" s="486"/>
      <c r="AG393" s="486"/>
      <c r="AH393" s="486"/>
      <c r="AI393" s="486"/>
      <c r="AJ393" s="486"/>
      <c r="AK393" s="486"/>
      <c r="AL393" s="486"/>
      <c r="AM393" s="486"/>
      <c r="AN393" s="486"/>
      <c r="AO393" s="486"/>
      <c r="AP393" s="486"/>
      <c r="AQ393" s="486"/>
      <c r="AR393" s="486"/>
      <c r="AS393" s="486"/>
      <c r="AT393" s="486"/>
      <c r="AU393" s="486"/>
      <c r="AV393" s="486"/>
      <c r="AW393" s="486"/>
      <c r="AX393" s="486"/>
      <c r="AY393" s="486"/>
      <c r="AZ393" s="486"/>
      <c r="BA393" s="486"/>
      <c r="BB393" s="486"/>
      <c r="BC393" s="486"/>
      <c r="BD393" s="486"/>
      <c r="BE393" s="486"/>
      <c r="BF393" s="486"/>
      <c r="BG393" s="486"/>
      <c r="BH393" s="486"/>
      <c r="BI393" s="486"/>
      <c r="BJ393" s="486"/>
      <c r="BK393" s="486"/>
      <c r="BL393" s="486"/>
      <c r="BM393" s="486"/>
      <c r="BN393" s="486"/>
      <c r="BO393" s="486"/>
      <c r="BP393" s="486"/>
      <c r="BQ393" s="486"/>
      <c r="BR393" s="486"/>
      <c r="BS393" s="486"/>
      <c r="BT393" s="486"/>
      <c r="BU393" s="486"/>
      <c r="BV393" s="486"/>
      <c r="BW393" s="486"/>
      <c r="BX393" s="486"/>
      <c r="BY393" s="486"/>
      <c r="BZ393" s="486"/>
      <c r="CA393" s="486"/>
      <c r="CB393" s="486"/>
      <c r="CC393" s="486"/>
      <c r="CD393" s="486"/>
      <c r="CE393" s="486"/>
      <c r="CF393" s="486"/>
      <c r="CG393" s="486"/>
      <c r="CH393" s="486"/>
      <c r="CI393" s="486"/>
      <c r="CJ393" s="486"/>
      <c r="CK393" s="486"/>
      <c r="CL393" s="486"/>
      <c r="CM393" s="486"/>
      <c r="CN393" s="486"/>
      <c r="CO393" s="486"/>
      <c r="CP393" s="486"/>
      <c r="CQ393" s="486"/>
      <c r="CR393" s="486"/>
      <c r="CS393" s="486"/>
      <c r="CT393" s="486"/>
      <c r="CU393" s="486"/>
      <c r="CV393" s="486"/>
      <c r="CW393" s="486"/>
      <c r="CX393" s="486"/>
      <c r="CY393" s="486"/>
      <c r="CZ393" s="486"/>
      <c r="DA393" s="486"/>
      <c r="DB393" s="486"/>
      <c r="DC393" s="486"/>
      <c r="DD393" s="486"/>
      <c r="DE393" s="486"/>
      <c r="DF393" s="486"/>
      <c r="DG393" s="486"/>
      <c r="DH393" s="486"/>
      <c r="DI393" s="486"/>
      <c r="DJ393" s="486"/>
      <c r="DK393" s="486"/>
      <c r="DL393" s="486"/>
      <c r="DM393" s="486"/>
      <c r="DN393" s="486"/>
      <c r="DO393" s="486"/>
      <c r="DP393" s="486"/>
      <c r="DQ393" s="486"/>
      <c r="DR393" s="486"/>
      <c r="DS393" s="486"/>
      <c r="DT393" s="486"/>
      <c r="DU393" s="486"/>
      <c r="DV393" s="486"/>
      <c r="DW393" s="486"/>
      <c r="DX393" s="486"/>
      <c r="DY393" s="486"/>
      <c r="DZ393" s="486"/>
      <c r="EA393" s="486"/>
      <c r="EB393" s="486"/>
      <c r="EC393" s="486"/>
      <c r="ED393" s="486"/>
      <c r="EE393" s="486"/>
      <c r="EF393" s="486"/>
    </row>
    <row r="394" spans="3:136" s="300" customFormat="1" x14ac:dyDescent="0.25">
      <c r="C394" s="303"/>
      <c r="D394" s="304"/>
      <c r="E394" s="304"/>
      <c r="F394" s="304"/>
      <c r="G394" s="304"/>
      <c r="H394" s="304"/>
      <c r="I394" s="304"/>
      <c r="J394" s="486"/>
      <c r="K394" s="486"/>
      <c r="L394" s="486">
        <v>30300</v>
      </c>
      <c r="M394" s="486"/>
      <c r="N394" s="486"/>
      <c r="O394" s="486"/>
      <c r="P394" s="486"/>
      <c r="Q394" s="486"/>
      <c r="R394" s="486"/>
      <c r="S394" s="486"/>
      <c r="T394" s="486"/>
      <c r="U394" s="486"/>
      <c r="V394" s="486"/>
      <c r="W394" s="486"/>
      <c r="X394" s="486"/>
      <c r="Y394" s="486"/>
      <c r="Z394" s="486"/>
      <c r="AA394" s="486"/>
      <c r="AB394" s="486"/>
      <c r="AC394" s="486"/>
      <c r="AD394" s="486"/>
      <c r="AE394" s="486"/>
      <c r="AF394" s="486"/>
      <c r="AG394" s="486"/>
      <c r="AH394" s="486"/>
      <c r="AI394" s="486"/>
      <c r="AJ394" s="486"/>
      <c r="AK394" s="486"/>
      <c r="AL394" s="486"/>
      <c r="AM394" s="486"/>
      <c r="AN394" s="486"/>
      <c r="AO394" s="486"/>
      <c r="AP394" s="486"/>
      <c r="AQ394" s="486"/>
      <c r="AR394" s="486"/>
      <c r="AS394" s="486"/>
      <c r="AT394" s="486"/>
      <c r="AU394" s="486"/>
      <c r="AV394" s="486"/>
      <c r="AW394" s="486"/>
      <c r="AX394" s="486"/>
      <c r="AY394" s="486"/>
      <c r="AZ394" s="486"/>
      <c r="BA394" s="486"/>
      <c r="BB394" s="486"/>
      <c r="BC394" s="486"/>
      <c r="BD394" s="486"/>
      <c r="BE394" s="486"/>
      <c r="BF394" s="486"/>
      <c r="BG394" s="486"/>
      <c r="BH394" s="486"/>
      <c r="BI394" s="486"/>
      <c r="BJ394" s="486"/>
      <c r="BK394" s="486"/>
      <c r="BL394" s="486"/>
      <c r="BM394" s="486"/>
      <c r="BN394" s="486"/>
      <c r="BO394" s="486"/>
      <c r="BP394" s="486"/>
      <c r="BQ394" s="486"/>
      <c r="BR394" s="486"/>
      <c r="BS394" s="486"/>
      <c r="BT394" s="486"/>
      <c r="BU394" s="486"/>
      <c r="BV394" s="486"/>
      <c r="BW394" s="486"/>
      <c r="BX394" s="486"/>
      <c r="BY394" s="486"/>
      <c r="BZ394" s="486"/>
      <c r="CA394" s="486"/>
      <c r="CB394" s="486"/>
      <c r="CC394" s="486"/>
      <c r="CD394" s="486"/>
      <c r="CE394" s="486"/>
      <c r="CF394" s="486"/>
      <c r="CG394" s="486"/>
      <c r="CH394" s="486"/>
      <c r="CI394" s="486"/>
      <c r="CJ394" s="486"/>
      <c r="CK394" s="486"/>
      <c r="CL394" s="486"/>
      <c r="CM394" s="486"/>
      <c r="CN394" s="486"/>
      <c r="CO394" s="486"/>
      <c r="CP394" s="486"/>
      <c r="CQ394" s="486"/>
      <c r="CR394" s="486"/>
      <c r="CS394" s="486"/>
      <c r="CT394" s="486"/>
      <c r="CU394" s="486"/>
      <c r="CV394" s="486"/>
      <c r="CW394" s="486"/>
      <c r="CX394" s="486"/>
      <c r="CY394" s="486"/>
      <c r="CZ394" s="486"/>
      <c r="DA394" s="486"/>
      <c r="DB394" s="486"/>
      <c r="DC394" s="486"/>
      <c r="DD394" s="486"/>
      <c r="DE394" s="486"/>
      <c r="DF394" s="486"/>
      <c r="DG394" s="486"/>
      <c r="DH394" s="486"/>
      <c r="DI394" s="486"/>
      <c r="DJ394" s="486"/>
      <c r="DK394" s="486"/>
      <c r="DL394" s="486"/>
      <c r="DM394" s="486"/>
      <c r="DN394" s="486"/>
      <c r="DO394" s="486"/>
      <c r="DP394" s="486"/>
      <c r="DQ394" s="486"/>
      <c r="DR394" s="486"/>
      <c r="DS394" s="486"/>
      <c r="DT394" s="486"/>
      <c r="DU394" s="486"/>
      <c r="DV394" s="486"/>
      <c r="DW394" s="486"/>
      <c r="DX394" s="486"/>
      <c r="DY394" s="486"/>
      <c r="DZ394" s="486"/>
      <c r="EA394" s="486"/>
      <c r="EB394" s="486"/>
      <c r="EC394" s="486"/>
      <c r="ED394" s="486"/>
      <c r="EE394" s="486"/>
      <c r="EF394" s="486"/>
    </row>
    <row r="395" spans="3:136" s="300" customFormat="1" x14ac:dyDescent="0.25">
      <c r="C395" s="303"/>
      <c r="D395" s="304"/>
      <c r="E395" s="304"/>
      <c r="F395" s="304"/>
      <c r="G395" s="304"/>
      <c r="H395" s="304"/>
      <c r="I395" s="304"/>
      <c r="J395" s="486"/>
      <c r="K395" s="486"/>
      <c r="L395" s="486">
        <v>30400</v>
      </c>
      <c r="M395" s="486"/>
      <c r="N395" s="486"/>
      <c r="O395" s="486"/>
      <c r="P395" s="486"/>
      <c r="Q395" s="486"/>
      <c r="R395" s="486"/>
      <c r="S395" s="486"/>
      <c r="T395" s="486"/>
      <c r="U395" s="486"/>
      <c r="V395" s="486"/>
      <c r="W395" s="486"/>
      <c r="X395" s="486"/>
      <c r="Y395" s="486"/>
      <c r="Z395" s="486"/>
      <c r="AA395" s="486"/>
      <c r="AB395" s="486"/>
      <c r="AC395" s="486"/>
      <c r="AD395" s="486"/>
      <c r="AE395" s="486"/>
      <c r="AF395" s="486"/>
      <c r="AG395" s="486"/>
      <c r="AH395" s="486"/>
      <c r="AI395" s="486"/>
      <c r="AJ395" s="486"/>
      <c r="AK395" s="486"/>
      <c r="AL395" s="486"/>
      <c r="AM395" s="486"/>
      <c r="AN395" s="486"/>
      <c r="AO395" s="486"/>
      <c r="AP395" s="486"/>
      <c r="AQ395" s="486"/>
      <c r="AR395" s="486"/>
      <c r="AS395" s="486"/>
      <c r="AT395" s="486"/>
      <c r="AU395" s="486"/>
      <c r="AV395" s="486"/>
      <c r="AW395" s="486"/>
      <c r="AX395" s="486"/>
      <c r="AY395" s="486"/>
      <c r="AZ395" s="486"/>
      <c r="BA395" s="486"/>
      <c r="BB395" s="486"/>
      <c r="BC395" s="486"/>
      <c r="BD395" s="486"/>
      <c r="BE395" s="486"/>
      <c r="BF395" s="486"/>
      <c r="BG395" s="486"/>
      <c r="BH395" s="486"/>
      <c r="BI395" s="486"/>
      <c r="BJ395" s="486"/>
      <c r="BK395" s="486"/>
      <c r="BL395" s="486"/>
      <c r="BM395" s="486"/>
      <c r="BN395" s="486"/>
      <c r="BO395" s="486"/>
      <c r="BP395" s="486"/>
      <c r="BQ395" s="486"/>
      <c r="BR395" s="486"/>
      <c r="BS395" s="486"/>
      <c r="BT395" s="486"/>
      <c r="BU395" s="486"/>
      <c r="BV395" s="486"/>
      <c r="BW395" s="486"/>
      <c r="BX395" s="486"/>
      <c r="BY395" s="486"/>
      <c r="BZ395" s="486"/>
      <c r="CA395" s="486"/>
      <c r="CB395" s="486"/>
      <c r="CC395" s="486"/>
      <c r="CD395" s="486"/>
      <c r="CE395" s="486"/>
      <c r="CF395" s="486"/>
      <c r="CG395" s="486"/>
      <c r="CH395" s="486"/>
      <c r="CI395" s="486"/>
      <c r="CJ395" s="486"/>
      <c r="CK395" s="486"/>
      <c r="CL395" s="486"/>
      <c r="CM395" s="486"/>
      <c r="CN395" s="486"/>
      <c r="CO395" s="486"/>
      <c r="CP395" s="486"/>
      <c r="CQ395" s="486"/>
      <c r="CR395" s="486"/>
      <c r="CS395" s="486"/>
      <c r="CT395" s="486"/>
      <c r="CU395" s="486"/>
      <c r="CV395" s="486"/>
      <c r="CW395" s="486"/>
      <c r="CX395" s="486"/>
      <c r="CY395" s="486"/>
      <c r="CZ395" s="486"/>
      <c r="DA395" s="486"/>
      <c r="DB395" s="486"/>
      <c r="DC395" s="486"/>
      <c r="DD395" s="486"/>
      <c r="DE395" s="486"/>
      <c r="DF395" s="486"/>
      <c r="DG395" s="486"/>
      <c r="DH395" s="486"/>
      <c r="DI395" s="486"/>
      <c r="DJ395" s="486"/>
      <c r="DK395" s="486"/>
      <c r="DL395" s="486"/>
      <c r="DM395" s="486"/>
      <c r="DN395" s="486"/>
      <c r="DO395" s="486"/>
      <c r="DP395" s="486"/>
      <c r="DQ395" s="486"/>
      <c r="DR395" s="486"/>
      <c r="DS395" s="486"/>
      <c r="DT395" s="486"/>
      <c r="DU395" s="486"/>
      <c r="DV395" s="486"/>
      <c r="DW395" s="486"/>
      <c r="DX395" s="486"/>
      <c r="DY395" s="486"/>
      <c r="DZ395" s="486"/>
      <c r="EA395" s="486"/>
      <c r="EB395" s="486"/>
      <c r="EC395" s="486"/>
      <c r="ED395" s="486"/>
      <c r="EE395" s="486"/>
      <c r="EF395" s="486"/>
    </row>
    <row r="396" spans="3:136" s="300" customFormat="1" x14ac:dyDescent="0.25">
      <c r="C396" s="303"/>
      <c r="D396" s="304"/>
      <c r="E396" s="304"/>
      <c r="F396" s="304"/>
      <c r="G396" s="304"/>
      <c r="H396" s="304"/>
      <c r="I396" s="304"/>
      <c r="J396" s="486"/>
      <c r="K396" s="486"/>
      <c r="L396" s="486">
        <v>30500</v>
      </c>
      <c r="M396" s="486"/>
      <c r="N396" s="486"/>
      <c r="O396" s="486"/>
      <c r="P396" s="486"/>
      <c r="Q396" s="486"/>
      <c r="R396" s="486"/>
      <c r="S396" s="486"/>
      <c r="T396" s="486"/>
      <c r="U396" s="486"/>
      <c r="V396" s="486"/>
      <c r="W396" s="486"/>
      <c r="X396" s="486"/>
      <c r="Y396" s="486"/>
      <c r="Z396" s="486"/>
      <c r="AA396" s="486"/>
      <c r="AB396" s="486"/>
      <c r="AC396" s="486"/>
      <c r="AD396" s="486"/>
      <c r="AE396" s="486"/>
      <c r="AF396" s="486"/>
      <c r="AG396" s="486"/>
      <c r="AH396" s="486"/>
      <c r="AI396" s="486"/>
      <c r="AJ396" s="486"/>
      <c r="AK396" s="486"/>
      <c r="AL396" s="486"/>
      <c r="AM396" s="486"/>
      <c r="AN396" s="486"/>
      <c r="AO396" s="486"/>
      <c r="AP396" s="486"/>
      <c r="AQ396" s="486"/>
      <c r="AR396" s="486"/>
      <c r="AS396" s="486"/>
      <c r="AT396" s="486"/>
      <c r="AU396" s="486"/>
      <c r="AV396" s="486"/>
      <c r="AW396" s="486"/>
      <c r="AX396" s="486"/>
      <c r="AY396" s="486"/>
      <c r="AZ396" s="486"/>
      <c r="BA396" s="486"/>
      <c r="BB396" s="486"/>
      <c r="BC396" s="486"/>
      <c r="BD396" s="486"/>
      <c r="BE396" s="486"/>
      <c r="BF396" s="486"/>
      <c r="BG396" s="486"/>
      <c r="BH396" s="486"/>
      <c r="BI396" s="486"/>
      <c r="BJ396" s="486"/>
      <c r="BK396" s="486"/>
      <c r="BL396" s="486"/>
      <c r="BM396" s="486"/>
      <c r="BN396" s="486"/>
      <c r="BO396" s="486"/>
      <c r="BP396" s="486"/>
      <c r="BQ396" s="486"/>
      <c r="BR396" s="486"/>
      <c r="BS396" s="486"/>
      <c r="BT396" s="486"/>
      <c r="BU396" s="486"/>
      <c r="BV396" s="486"/>
      <c r="BW396" s="486"/>
      <c r="BX396" s="486"/>
      <c r="BY396" s="486"/>
      <c r="BZ396" s="486"/>
      <c r="CA396" s="486"/>
      <c r="CB396" s="486"/>
      <c r="CC396" s="486"/>
      <c r="CD396" s="486"/>
      <c r="CE396" s="486"/>
      <c r="CF396" s="486"/>
      <c r="CG396" s="486"/>
      <c r="CH396" s="486"/>
      <c r="CI396" s="486"/>
      <c r="CJ396" s="486"/>
      <c r="CK396" s="486"/>
      <c r="CL396" s="486"/>
      <c r="CM396" s="486"/>
      <c r="CN396" s="486"/>
      <c r="CO396" s="486"/>
      <c r="CP396" s="486"/>
      <c r="CQ396" s="486"/>
      <c r="CR396" s="486"/>
      <c r="CS396" s="486"/>
      <c r="CT396" s="486"/>
      <c r="CU396" s="486"/>
      <c r="CV396" s="486"/>
      <c r="CW396" s="486"/>
      <c r="CX396" s="486"/>
      <c r="CY396" s="486"/>
      <c r="CZ396" s="486"/>
      <c r="DA396" s="486"/>
      <c r="DB396" s="486"/>
      <c r="DC396" s="486"/>
      <c r="DD396" s="486"/>
      <c r="DE396" s="486"/>
      <c r="DF396" s="486"/>
      <c r="DG396" s="486"/>
      <c r="DH396" s="486"/>
      <c r="DI396" s="486"/>
      <c r="DJ396" s="486"/>
      <c r="DK396" s="486"/>
      <c r="DL396" s="486"/>
      <c r="DM396" s="486"/>
      <c r="DN396" s="486"/>
      <c r="DO396" s="486"/>
      <c r="DP396" s="486"/>
      <c r="DQ396" s="486"/>
      <c r="DR396" s="486"/>
      <c r="DS396" s="486"/>
      <c r="DT396" s="486"/>
      <c r="DU396" s="486"/>
      <c r="DV396" s="486"/>
      <c r="DW396" s="486"/>
      <c r="DX396" s="486"/>
      <c r="DY396" s="486"/>
      <c r="DZ396" s="486"/>
      <c r="EA396" s="486"/>
      <c r="EB396" s="486"/>
      <c r="EC396" s="486"/>
      <c r="ED396" s="486"/>
      <c r="EE396" s="486"/>
      <c r="EF396" s="486"/>
    </row>
    <row r="397" spans="3:136" s="300" customFormat="1" x14ac:dyDescent="0.25">
      <c r="C397" s="303"/>
      <c r="D397" s="304"/>
      <c r="E397" s="304"/>
      <c r="F397" s="304"/>
      <c r="G397" s="304"/>
      <c r="H397" s="304"/>
      <c r="I397" s="304"/>
      <c r="J397" s="486"/>
      <c r="K397" s="486"/>
      <c r="L397" s="486">
        <v>30600</v>
      </c>
      <c r="M397" s="486"/>
      <c r="N397" s="486"/>
      <c r="O397" s="486"/>
      <c r="P397" s="486"/>
      <c r="Q397" s="486"/>
      <c r="R397" s="486"/>
      <c r="S397" s="486"/>
      <c r="T397" s="486"/>
      <c r="U397" s="486"/>
      <c r="V397" s="486"/>
      <c r="W397" s="486"/>
      <c r="X397" s="486"/>
      <c r="Y397" s="486"/>
      <c r="Z397" s="486"/>
      <c r="AA397" s="486"/>
      <c r="AB397" s="486"/>
      <c r="AC397" s="486"/>
      <c r="AD397" s="486"/>
      <c r="AE397" s="486"/>
      <c r="AF397" s="486"/>
      <c r="AG397" s="486"/>
      <c r="AH397" s="486"/>
      <c r="AI397" s="486"/>
      <c r="AJ397" s="486"/>
      <c r="AK397" s="486"/>
      <c r="AL397" s="486"/>
      <c r="AM397" s="486"/>
      <c r="AN397" s="486"/>
      <c r="AO397" s="486"/>
      <c r="AP397" s="486"/>
      <c r="AQ397" s="486"/>
      <c r="AR397" s="486"/>
      <c r="AS397" s="486"/>
      <c r="AT397" s="486"/>
      <c r="AU397" s="486"/>
      <c r="AV397" s="486"/>
      <c r="AW397" s="486"/>
      <c r="AX397" s="486"/>
      <c r="AY397" s="486"/>
      <c r="AZ397" s="486"/>
      <c r="BA397" s="486"/>
      <c r="BB397" s="486"/>
      <c r="BC397" s="486"/>
      <c r="BD397" s="486"/>
      <c r="BE397" s="486"/>
      <c r="BF397" s="486"/>
      <c r="BG397" s="486"/>
      <c r="BH397" s="486"/>
      <c r="BI397" s="486"/>
      <c r="BJ397" s="486"/>
      <c r="BK397" s="486"/>
      <c r="BL397" s="486"/>
      <c r="BM397" s="486"/>
      <c r="BN397" s="486"/>
      <c r="BO397" s="486"/>
      <c r="BP397" s="486"/>
      <c r="BQ397" s="486"/>
      <c r="BR397" s="486"/>
      <c r="BS397" s="486"/>
      <c r="BT397" s="486"/>
      <c r="BU397" s="486"/>
      <c r="BV397" s="486"/>
      <c r="BW397" s="486"/>
      <c r="BX397" s="486"/>
      <c r="BY397" s="486"/>
      <c r="BZ397" s="486"/>
      <c r="CA397" s="486"/>
      <c r="CB397" s="486"/>
      <c r="CC397" s="486"/>
      <c r="CD397" s="486"/>
      <c r="CE397" s="486"/>
      <c r="CF397" s="486"/>
      <c r="CG397" s="486"/>
      <c r="CH397" s="486"/>
      <c r="CI397" s="486"/>
      <c r="CJ397" s="486"/>
      <c r="CK397" s="486"/>
      <c r="CL397" s="486"/>
      <c r="CM397" s="486"/>
      <c r="CN397" s="486"/>
      <c r="CO397" s="486"/>
      <c r="CP397" s="486"/>
      <c r="CQ397" s="486"/>
      <c r="CR397" s="486"/>
      <c r="CS397" s="486"/>
      <c r="CT397" s="486"/>
      <c r="CU397" s="486"/>
      <c r="CV397" s="486"/>
      <c r="CW397" s="486"/>
      <c r="CX397" s="486"/>
      <c r="CY397" s="486"/>
      <c r="CZ397" s="486"/>
      <c r="DA397" s="486"/>
      <c r="DB397" s="486"/>
      <c r="DC397" s="486"/>
      <c r="DD397" s="486"/>
      <c r="DE397" s="486"/>
      <c r="DF397" s="486"/>
      <c r="DG397" s="486"/>
      <c r="DH397" s="486"/>
      <c r="DI397" s="486"/>
      <c r="DJ397" s="486"/>
      <c r="DK397" s="486"/>
      <c r="DL397" s="486"/>
      <c r="DM397" s="486"/>
      <c r="DN397" s="486"/>
      <c r="DO397" s="486"/>
      <c r="DP397" s="486"/>
      <c r="DQ397" s="486"/>
      <c r="DR397" s="486"/>
      <c r="DS397" s="486"/>
      <c r="DT397" s="486"/>
      <c r="DU397" s="486"/>
      <c r="DV397" s="486"/>
      <c r="DW397" s="486"/>
      <c r="DX397" s="486"/>
      <c r="DY397" s="486"/>
      <c r="DZ397" s="486"/>
      <c r="EA397" s="486"/>
      <c r="EB397" s="486"/>
      <c r="EC397" s="486"/>
      <c r="ED397" s="486"/>
      <c r="EE397" s="486"/>
      <c r="EF397" s="486"/>
    </row>
    <row r="398" spans="3:136" s="300" customFormat="1" x14ac:dyDescent="0.25">
      <c r="C398" s="303"/>
      <c r="D398" s="304"/>
      <c r="E398" s="304"/>
      <c r="F398" s="304"/>
      <c r="G398" s="304"/>
      <c r="H398" s="304"/>
      <c r="I398" s="304"/>
      <c r="J398" s="486"/>
      <c r="K398" s="486"/>
      <c r="L398" s="486">
        <v>30700</v>
      </c>
      <c r="M398" s="486"/>
      <c r="N398" s="486"/>
      <c r="O398" s="486"/>
      <c r="P398" s="486"/>
      <c r="Q398" s="486"/>
      <c r="R398" s="486"/>
      <c r="S398" s="486"/>
      <c r="T398" s="486"/>
      <c r="U398" s="486"/>
      <c r="V398" s="486"/>
      <c r="W398" s="486"/>
      <c r="X398" s="486"/>
      <c r="Y398" s="486"/>
      <c r="Z398" s="486"/>
      <c r="AA398" s="486"/>
      <c r="AB398" s="486"/>
      <c r="AC398" s="486"/>
      <c r="AD398" s="486"/>
      <c r="AE398" s="486"/>
      <c r="AF398" s="486"/>
      <c r="AG398" s="486"/>
      <c r="AH398" s="486"/>
      <c r="AI398" s="486"/>
      <c r="AJ398" s="486"/>
      <c r="AK398" s="486"/>
      <c r="AL398" s="486"/>
      <c r="AM398" s="486"/>
      <c r="AN398" s="486"/>
      <c r="AO398" s="486"/>
      <c r="AP398" s="486"/>
      <c r="AQ398" s="486"/>
      <c r="AR398" s="486"/>
      <c r="AS398" s="486"/>
      <c r="AT398" s="486"/>
      <c r="AU398" s="486"/>
      <c r="AV398" s="486"/>
      <c r="AW398" s="486"/>
      <c r="AX398" s="486"/>
      <c r="AY398" s="486"/>
      <c r="AZ398" s="486"/>
      <c r="BA398" s="486"/>
      <c r="BB398" s="486"/>
      <c r="BC398" s="486"/>
      <c r="BD398" s="486"/>
      <c r="BE398" s="486"/>
      <c r="BF398" s="486"/>
      <c r="BG398" s="486"/>
      <c r="BH398" s="486"/>
      <c r="BI398" s="486"/>
      <c r="BJ398" s="486"/>
      <c r="BK398" s="486"/>
      <c r="BL398" s="486"/>
      <c r="BM398" s="486"/>
      <c r="BN398" s="486"/>
      <c r="BO398" s="486"/>
      <c r="BP398" s="486"/>
      <c r="BQ398" s="486"/>
      <c r="BR398" s="486"/>
      <c r="BS398" s="486"/>
      <c r="BT398" s="486"/>
      <c r="BU398" s="486"/>
      <c r="BV398" s="486"/>
      <c r="BW398" s="486"/>
      <c r="BX398" s="486"/>
      <c r="BY398" s="486"/>
      <c r="BZ398" s="486"/>
      <c r="CA398" s="486"/>
      <c r="CB398" s="486"/>
      <c r="CC398" s="486"/>
      <c r="CD398" s="486"/>
      <c r="CE398" s="486"/>
      <c r="CF398" s="486"/>
      <c r="CG398" s="486"/>
      <c r="CH398" s="486"/>
      <c r="CI398" s="486"/>
      <c r="CJ398" s="486"/>
      <c r="CK398" s="486"/>
      <c r="CL398" s="486"/>
      <c r="CM398" s="486"/>
      <c r="CN398" s="486"/>
      <c r="CO398" s="486"/>
      <c r="CP398" s="486"/>
      <c r="CQ398" s="486"/>
      <c r="CR398" s="486"/>
      <c r="CS398" s="486"/>
      <c r="CT398" s="486"/>
      <c r="CU398" s="486"/>
      <c r="CV398" s="486"/>
      <c r="CW398" s="486"/>
      <c r="CX398" s="486"/>
      <c r="CY398" s="486"/>
      <c r="CZ398" s="486"/>
      <c r="DA398" s="486"/>
      <c r="DB398" s="486"/>
      <c r="DC398" s="486"/>
      <c r="DD398" s="486"/>
      <c r="DE398" s="486"/>
      <c r="DF398" s="486"/>
      <c r="DG398" s="486"/>
      <c r="DH398" s="486"/>
      <c r="DI398" s="486"/>
      <c r="DJ398" s="486"/>
      <c r="DK398" s="486"/>
      <c r="DL398" s="486"/>
      <c r="DM398" s="486"/>
      <c r="DN398" s="486"/>
      <c r="DO398" s="486"/>
      <c r="DP398" s="486"/>
      <c r="DQ398" s="486"/>
      <c r="DR398" s="486"/>
      <c r="DS398" s="486"/>
      <c r="DT398" s="486"/>
      <c r="DU398" s="486"/>
      <c r="DV398" s="486"/>
      <c r="DW398" s="486"/>
      <c r="DX398" s="486"/>
      <c r="DY398" s="486"/>
      <c r="DZ398" s="486"/>
      <c r="EA398" s="486"/>
      <c r="EB398" s="486"/>
      <c r="EC398" s="486"/>
      <c r="ED398" s="486"/>
      <c r="EE398" s="486"/>
      <c r="EF398" s="486"/>
    </row>
    <row r="399" spans="3:136" s="300" customFormat="1" x14ac:dyDescent="0.25">
      <c r="C399" s="303"/>
      <c r="D399" s="304"/>
      <c r="E399" s="304"/>
      <c r="F399" s="304"/>
      <c r="G399" s="304"/>
      <c r="H399" s="304"/>
      <c r="I399" s="304"/>
      <c r="J399" s="486"/>
      <c r="K399" s="486"/>
      <c r="L399" s="486">
        <v>30800</v>
      </c>
      <c r="M399" s="486"/>
      <c r="N399" s="486"/>
      <c r="O399" s="486"/>
      <c r="P399" s="486"/>
      <c r="Q399" s="486"/>
      <c r="R399" s="486"/>
      <c r="S399" s="486"/>
      <c r="T399" s="486"/>
      <c r="U399" s="486"/>
      <c r="V399" s="486"/>
      <c r="W399" s="486"/>
      <c r="X399" s="486"/>
      <c r="Y399" s="486"/>
      <c r="Z399" s="486"/>
      <c r="AA399" s="486"/>
      <c r="AB399" s="486"/>
      <c r="AC399" s="486"/>
      <c r="AD399" s="486"/>
      <c r="AE399" s="486"/>
      <c r="AF399" s="486"/>
      <c r="AG399" s="486"/>
      <c r="AH399" s="486"/>
      <c r="AI399" s="486"/>
      <c r="AJ399" s="486"/>
      <c r="AK399" s="486"/>
      <c r="AL399" s="486"/>
      <c r="AM399" s="486"/>
      <c r="AN399" s="486"/>
      <c r="AO399" s="486"/>
      <c r="AP399" s="486"/>
      <c r="AQ399" s="486"/>
      <c r="AR399" s="486"/>
      <c r="AS399" s="486"/>
      <c r="AT399" s="486"/>
      <c r="AU399" s="486"/>
      <c r="AV399" s="486"/>
      <c r="AW399" s="486"/>
      <c r="AX399" s="486"/>
      <c r="AY399" s="486"/>
      <c r="AZ399" s="486"/>
      <c r="BA399" s="486"/>
      <c r="BB399" s="486"/>
      <c r="BC399" s="486"/>
      <c r="BD399" s="486"/>
      <c r="BE399" s="486"/>
      <c r="BF399" s="486"/>
      <c r="BG399" s="486"/>
      <c r="BH399" s="486"/>
      <c r="BI399" s="486"/>
      <c r="BJ399" s="486"/>
      <c r="BK399" s="486"/>
      <c r="BL399" s="486"/>
      <c r="BM399" s="486"/>
      <c r="BN399" s="486"/>
      <c r="BO399" s="486"/>
      <c r="BP399" s="486"/>
      <c r="BQ399" s="486"/>
      <c r="BR399" s="486"/>
      <c r="BS399" s="486"/>
      <c r="BT399" s="486"/>
      <c r="BU399" s="486"/>
      <c r="BV399" s="486"/>
      <c r="BW399" s="486"/>
      <c r="BX399" s="486"/>
      <c r="BY399" s="486"/>
      <c r="BZ399" s="486"/>
      <c r="CA399" s="486"/>
      <c r="CB399" s="486"/>
      <c r="CC399" s="486"/>
      <c r="CD399" s="486"/>
      <c r="CE399" s="486"/>
      <c r="CF399" s="486"/>
      <c r="CG399" s="486"/>
      <c r="CH399" s="486"/>
      <c r="CI399" s="486"/>
      <c r="CJ399" s="486"/>
      <c r="CK399" s="486"/>
      <c r="CL399" s="486"/>
      <c r="CM399" s="486"/>
      <c r="CN399" s="486"/>
      <c r="CO399" s="486"/>
      <c r="CP399" s="486"/>
      <c r="CQ399" s="486"/>
      <c r="CR399" s="486"/>
      <c r="CS399" s="486"/>
      <c r="CT399" s="486"/>
      <c r="CU399" s="486"/>
      <c r="CV399" s="486"/>
      <c r="CW399" s="486"/>
      <c r="CX399" s="486"/>
      <c r="CY399" s="486"/>
      <c r="CZ399" s="486"/>
      <c r="DA399" s="486"/>
      <c r="DB399" s="486"/>
      <c r="DC399" s="486"/>
      <c r="DD399" s="486"/>
      <c r="DE399" s="486"/>
      <c r="DF399" s="486"/>
      <c r="DG399" s="486"/>
      <c r="DH399" s="486"/>
      <c r="DI399" s="486"/>
      <c r="DJ399" s="486"/>
      <c r="DK399" s="486"/>
      <c r="DL399" s="486"/>
      <c r="DM399" s="486"/>
      <c r="DN399" s="486"/>
      <c r="DO399" s="486"/>
      <c r="DP399" s="486"/>
      <c r="DQ399" s="486"/>
      <c r="DR399" s="486"/>
      <c r="DS399" s="486"/>
      <c r="DT399" s="486"/>
      <c r="DU399" s="486"/>
      <c r="DV399" s="486"/>
      <c r="DW399" s="486"/>
      <c r="DX399" s="486"/>
      <c r="DY399" s="486"/>
      <c r="DZ399" s="486"/>
      <c r="EA399" s="486"/>
      <c r="EB399" s="486"/>
      <c r="EC399" s="486"/>
      <c r="ED399" s="486"/>
      <c r="EE399" s="486"/>
      <c r="EF399" s="486"/>
    </row>
    <row r="400" spans="3:136" s="300" customFormat="1" x14ac:dyDescent="0.25">
      <c r="C400" s="303"/>
      <c r="D400" s="304"/>
      <c r="E400" s="304"/>
      <c r="F400" s="304"/>
      <c r="G400" s="304"/>
      <c r="H400" s="304"/>
      <c r="I400" s="304"/>
      <c r="J400" s="486"/>
      <c r="K400" s="486"/>
      <c r="L400" s="486">
        <v>30900</v>
      </c>
      <c r="M400" s="486"/>
      <c r="N400" s="486"/>
      <c r="O400" s="486"/>
      <c r="P400" s="486"/>
      <c r="Q400" s="486"/>
      <c r="R400" s="486"/>
      <c r="S400" s="486"/>
      <c r="T400" s="486"/>
      <c r="U400" s="486"/>
      <c r="V400" s="486"/>
      <c r="W400" s="486"/>
      <c r="X400" s="486"/>
      <c r="Y400" s="486"/>
      <c r="Z400" s="486"/>
      <c r="AA400" s="486"/>
      <c r="AB400" s="486"/>
      <c r="AC400" s="486"/>
      <c r="AD400" s="486"/>
      <c r="AE400" s="486"/>
      <c r="AF400" s="486"/>
      <c r="AG400" s="486"/>
      <c r="AH400" s="486"/>
      <c r="AI400" s="486"/>
      <c r="AJ400" s="486"/>
      <c r="AK400" s="486"/>
      <c r="AL400" s="486"/>
      <c r="AM400" s="486"/>
      <c r="AN400" s="486"/>
      <c r="AO400" s="486"/>
      <c r="AP400" s="486"/>
      <c r="AQ400" s="486"/>
      <c r="AR400" s="486"/>
      <c r="AS400" s="486"/>
      <c r="AT400" s="486"/>
      <c r="AU400" s="486"/>
      <c r="AV400" s="486"/>
      <c r="AW400" s="486"/>
      <c r="AX400" s="486"/>
      <c r="AY400" s="486"/>
      <c r="AZ400" s="486"/>
      <c r="BA400" s="486"/>
      <c r="BB400" s="486"/>
      <c r="BC400" s="486"/>
      <c r="BD400" s="486"/>
      <c r="BE400" s="486"/>
      <c r="BF400" s="486"/>
      <c r="BG400" s="486"/>
      <c r="BH400" s="486"/>
      <c r="BI400" s="486"/>
      <c r="BJ400" s="486"/>
      <c r="BK400" s="486"/>
      <c r="BL400" s="486"/>
      <c r="BM400" s="486"/>
      <c r="BN400" s="486"/>
      <c r="BO400" s="486"/>
      <c r="BP400" s="486"/>
      <c r="BQ400" s="486"/>
      <c r="BR400" s="486"/>
      <c r="BS400" s="486"/>
      <c r="BT400" s="486"/>
      <c r="BU400" s="486"/>
      <c r="BV400" s="486"/>
      <c r="BW400" s="486"/>
      <c r="BX400" s="486"/>
      <c r="BY400" s="486"/>
      <c r="BZ400" s="486"/>
      <c r="CA400" s="486"/>
      <c r="CB400" s="486"/>
      <c r="CC400" s="486"/>
      <c r="CD400" s="486"/>
      <c r="CE400" s="486"/>
      <c r="CF400" s="486"/>
      <c r="CG400" s="486"/>
      <c r="CH400" s="486"/>
      <c r="CI400" s="486"/>
      <c r="CJ400" s="486"/>
      <c r="CK400" s="486"/>
      <c r="CL400" s="486"/>
      <c r="CM400" s="486"/>
      <c r="CN400" s="486"/>
      <c r="CO400" s="486"/>
      <c r="CP400" s="486"/>
      <c r="CQ400" s="486"/>
      <c r="CR400" s="486"/>
      <c r="CS400" s="486"/>
      <c r="CT400" s="486"/>
      <c r="CU400" s="486"/>
      <c r="CV400" s="486"/>
      <c r="CW400" s="486"/>
      <c r="CX400" s="486"/>
      <c r="CY400" s="486"/>
      <c r="CZ400" s="486"/>
      <c r="DA400" s="486"/>
      <c r="DB400" s="486"/>
      <c r="DC400" s="486"/>
      <c r="DD400" s="486"/>
      <c r="DE400" s="486"/>
      <c r="DF400" s="486"/>
      <c r="DG400" s="486"/>
      <c r="DH400" s="486"/>
      <c r="DI400" s="486"/>
      <c r="DJ400" s="486"/>
      <c r="DK400" s="486"/>
      <c r="DL400" s="486"/>
      <c r="DM400" s="486"/>
      <c r="DN400" s="486"/>
      <c r="DO400" s="486"/>
      <c r="DP400" s="486"/>
      <c r="DQ400" s="486"/>
      <c r="DR400" s="486"/>
      <c r="DS400" s="486"/>
      <c r="DT400" s="486"/>
      <c r="DU400" s="486"/>
      <c r="DV400" s="486"/>
      <c r="DW400" s="486"/>
      <c r="DX400" s="486"/>
      <c r="DY400" s="486"/>
      <c r="DZ400" s="486"/>
      <c r="EA400" s="486"/>
      <c r="EB400" s="486"/>
      <c r="EC400" s="486"/>
      <c r="ED400" s="486"/>
      <c r="EE400" s="486"/>
      <c r="EF400" s="486"/>
    </row>
    <row r="401" spans="1:136" s="300" customFormat="1" x14ac:dyDescent="0.25">
      <c r="C401" s="303"/>
      <c r="D401" s="304"/>
      <c r="E401" s="304"/>
      <c r="F401" s="304"/>
      <c r="G401" s="304"/>
      <c r="H401" s="304"/>
      <c r="I401" s="304"/>
      <c r="J401" s="486"/>
      <c r="K401" s="486"/>
      <c r="L401" s="486">
        <v>31000</v>
      </c>
      <c r="M401" s="486"/>
      <c r="N401" s="486"/>
      <c r="O401" s="486"/>
      <c r="P401" s="486"/>
      <c r="Q401" s="486"/>
      <c r="R401" s="486"/>
      <c r="S401" s="486"/>
      <c r="T401" s="486"/>
      <c r="U401" s="486"/>
      <c r="V401" s="486"/>
      <c r="W401" s="486"/>
      <c r="X401" s="486"/>
      <c r="Y401" s="486"/>
      <c r="Z401" s="486"/>
      <c r="AA401" s="486"/>
      <c r="AB401" s="486"/>
      <c r="AC401" s="486"/>
      <c r="AD401" s="486"/>
      <c r="AE401" s="486"/>
      <c r="AF401" s="486"/>
      <c r="AG401" s="486"/>
      <c r="AH401" s="486"/>
      <c r="AI401" s="486"/>
      <c r="AJ401" s="486"/>
      <c r="AK401" s="486"/>
      <c r="AL401" s="486"/>
      <c r="AM401" s="486"/>
      <c r="AN401" s="486"/>
      <c r="AO401" s="486"/>
      <c r="AP401" s="486"/>
      <c r="AQ401" s="486"/>
      <c r="AR401" s="486"/>
      <c r="AS401" s="486"/>
      <c r="AT401" s="486"/>
      <c r="AU401" s="486"/>
      <c r="AV401" s="486"/>
      <c r="AW401" s="486"/>
      <c r="AX401" s="486"/>
      <c r="AY401" s="486"/>
      <c r="AZ401" s="486"/>
      <c r="BA401" s="486"/>
      <c r="BB401" s="486"/>
      <c r="BC401" s="486"/>
      <c r="BD401" s="486"/>
      <c r="BE401" s="486"/>
      <c r="BF401" s="486"/>
      <c r="BG401" s="486"/>
      <c r="BH401" s="486"/>
      <c r="BI401" s="486"/>
      <c r="BJ401" s="486"/>
      <c r="BK401" s="486"/>
      <c r="BL401" s="486"/>
      <c r="BM401" s="486"/>
      <c r="BN401" s="486"/>
      <c r="BO401" s="486"/>
      <c r="BP401" s="486"/>
      <c r="BQ401" s="486"/>
      <c r="BR401" s="486"/>
      <c r="BS401" s="486"/>
      <c r="BT401" s="486"/>
      <c r="BU401" s="486"/>
      <c r="BV401" s="486"/>
      <c r="BW401" s="486"/>
      <c r="BX401" s="486"/>
      <c r="BY401" s="486"/>
      <c r="BZ401" s="486"/>
      <c r="CA401" s="486"/>
      <c r="CB401" s="486"/>
      <c r="CC401" s="486"/>
      <c r="CD401" s="486"/>
      <c r="CE401" s="486"/>
      <c r="CF401" s="486"/>
      <c r="CG401" s="486"/>
      <c r="CH401" s="486"/>
      <c r="CI401" s="486"/>
      <c r="CJ401" s="486"/>
      <c r="CK401" s="486"/>
      <c r="CL401" s="486"/>
      <c r="CM401" s="486"/>
      <c r="CN401" s="486"/>
      <c r="CO401" s="486"/>
      <c r="CP401" s="486"/>
      <c r="CQ401" s="486"/>
      <c r="CR401" s="486"/>
      <c r="CS401" s="486"/>
      <c r="CT401" s="486"/>
      <c r="CU401" s="486"/>
      <c r="CV401" s="486"/>
      <c r="CW401" s="486"/>
      <c r="CX401" s="486"/>
      <c r="CY401" s="486"/>
      <c r="CZ401" s="486"/>
      <c r="DA401" s="486"/>
      <c r="DB401" s="486"/>
      <c r="DC401" s="486"/>
      <c r="DD401" s="486"/>
      <c r="DE401" s="486"/>
      <c r="DF401" s="486"/>
      <c r="DG401" s="486"/>
      <c r="DH401" s="486"/>
      <c r="DI401" s="486"/>
      <c r="DJ401" s="486"/>
      <c r="DK401" s="486"/>
      <c r="DL401" s="486"/>
      <c r="DM401" s="486"/>
      <c r="DN401" s="486"/>
      <c r="DO401" s="486"/>
      <c r="DP401" s="486"/>
      <c r="DQ401" s="486"/>
      <c r="DR401" s="486"/>
      <c r="DS401" s="486"/>
      <c r="DT401" s="486"/>
      <c r="DU401" s="486"/>
      <c r="DV401" s="486"/>
      <c r="DW401" s="486"/>
      <c r="DX401" s="486"/>
      <c r="DY401" s="486"/>
      <c r="DZ401" s="486"/>
      <c r="EA401" s="486"/>
      <c r="EB401" s="486"/>
      <c r="EC401" s="486"/>
      <c r="ED401" s="486"/>
      <c r="EE401" s="486"/>
      <c r="EF401" s="486"/>
    </row>
    <row r="402" spans="1:136" s="300" customFormat="1" x14ac:dyDescent="0.25">
      <c r="C402" s="303"/>
      <c r="D402" s="304"/>
      <c r="E402" s="304"/>
      <c r="F402" s="304"/>
      <c r="G402" s="304"/>
      <c r="H402" s="304"/>
      <c r="I402" s="304"/>
      <c r="J402" s="486"/>
      <c r="K402" s="486"/>
      <c r="L402" s="486">
        <v>31100</v>
      </c>
      <c r="M402" s="486"/>
      <c r="N402" s="486"/>
      <c r="O402" s="486"/>
      <c r="P402" s="486"/>
      <c r="Q402" s="486"/>
      <c r="R402" s="486"/>
      <c r="S402" s="486"/>
      <c r="T402" s="486"/>
      <c r="U402" s="486"/>
      <c r="V402" s="486"/>
      <c r="W402" s="486"/>
      <c r="X402" s="486"/>
      <c r="Y402" s="486"/>
      <c r="Z402" s="486"/>
      <c r="AA402" s="486"/>
      <c r="AB402" s="486"/>
      <c r="AC402" s="486"/>
      <c r="AD402" s="486"/>
      <c r="AE402" s="486"/>
      <c r="AF402" s="486"/>
      <c r="AG402" s="486"/>
      <c r="AH402" s="486"/>
      <c r="AI402" s="486"/>
      <c r="AJ402" s="486"/>
      <c r="AK402" s="486"/>
      <c r="AL402" s="486"/>
      <c r="AM402" s="486"/>
      <c r="AN402" s="486"/>
      <c r="AO402" s="486"/>
      <c r="AP402" s="486"/>
      <c r="AQ402" s="486"/>
      <c r="AR402" s="486"/>
      <c r="AS402" s="486"/>
      <c r="AT402" s="486"/>
      <c r="AU402" s="486"/>
      <c r="AV402" s="486"/>
      <c r="AW402" s="486"/>
      <c r="AX402" s="486"/>
      <c r="AY402" s="486"/>
      <c r="AZ402" s="486"/>
      <c r="BA402" s="486"/>
      <c r="BB402" s="486"/>
      <c r="BC402" s="486"/>
      <c r="BD402" s="486"/>
      <c r="BE402" s="486"/>
      <c r="BF402" s="486"/>
      <c r="BG402" s="486"/>
      <c r="BH402" s="486"/>
      <c r="BI402" s="486"/>
      <c r="BJ402" s="486"/>
      <c r="BK402" s="486"/>
      <c r="BL402" s="486"/>
      <c r="BM402" s="486"/>
      <c r="BN402" s="486"/>
      <c r="BO402" s="486"/>
      <c r="BP402" s="486"/>
      <c r="BQ402" s="486"/>
      <c r="BR402" s="486"/>
      <c r="BS402" s="486"/>
      <c r="BT402" s="486"/>
      <c r="BU402" s="486"/>
      <c r="BV402" s="486"/>
      <c r="BW402" s="486"/>
      <c r="BX402" s="486"/>
      <c r="BY402" s="486"/>
      <c r="BZ402" s="486"/>
      <c r="CA402" s="486"/>
      <c r="CB402" s="486"/>
      <c r="CC402" s="486"/>
      <c r="CD402" s="486"/>
      <c r="CE402" s="486"/>
      <c r="CF402" s="486"/>
      <c r="CG402" s="486"/>
      <c r="CH402" s="486"/>
      <c r="CI402" s="486"/>
      <c r="CJ402" s="486"/>
      <c r="CK402" s="486"/>
      <c r="CL402" s="486"/>
      <c r="CM402" s="486"/>
      <c r="CN402" s="486"/>
      <c r="CO402" s="486"/>
      <c r="CP402" s="486"/>
      <c r="CQ402" s="486"/>
      <c r="CR402" s="486"/>
      <c r="CS402" s="486"/>
      <c r="CT402" s="486"/>
      <c r="CU402" s="486"/>
      <c r="CV402" s="486"/>
      <c r="CW402" s="486"/>
      <c r="CX402" s="486"/>
      <c r="CY402" s="486"/>
      <c r="CZ402" s="486"/>
      <c r="DA402" s="486"/>
      <c r="DB402" s="486"/>
      <c r="DC402" s="486"/>
      <c r="DD402" s="486"/>
      <c r="DE402" s="486"/>
      <c r="DF402" s="486"/>
      <c r="DG402" s="486"/>
      <c r="DH402" s="486"/>
      <c r="DI402" s="486"/>
      <c r="DJ402" s="486"/>
      <c r="DK402" s="486"/>
      <c r="DL402" s="486"/>
      <c r="DM402" s="486"/>
      <c r="DN402" s="486"/>
      <c r="DO402" s="486"/>
      <c r="DP402" s="486"/>
      <c r="DQ402" s="486"/>
      <c r="DR402" s="486"/>
      <c r="DS402" s="486"/>
      <c r="DT402" s="486"/>
      <c r="DU402" s="486"/>
      <c r="DV402" s="486"/>
      <c r="DW402" s="486"/>
      <c r="DX402" s="486"/>
      <c r="DY402" s="486"/>
      <c r="DZ402" s="486"/>
      <c r="EA402" s="486"/>
      <c r="EB402" s="486"/>
      <c r="EC402" s="486"/>
      <c r="ED402" s="486"/>
      <c r="EE402" s="486"/>
      <c r="EF402" s="486"/>
    </row>
    <row r="403" spans="1:136" s="300" customFormat="1" x14ac:dyDescent="0.25">
      <c r="C403" s="303"/>
      <c r="D403" s="304"/>
      <c r="E403" s="304"/>
      <c r="F403" s="304"/>
      <c r="G403" s="304"/>
      <c r="H403" s="304"/>
      <c r="I403" s="304"/>
      <c r="J403" s="486"/>
      <c r="K403" s="486"/>
      <c r="L403" s="486">
        <v>31200</v>
      </c>
      <c r="M403" s="486"/>
      <c r="N403" s="486"/>
      <c r="O403" s="486"/>
      <c r="P403" s="486"/>
      <c r="Q403" s="486"/>
      <c r="R403" s="486"/>
      <c r="S403" s="486"/>
      <c r="T403" s="486"/>
      <c r="U403" s="486"/>
      <c r="V403" s="486"/>
      <c r="W403" s="486"/>
      <c r="X403" s="486"/>
      <c r="Y403" s="486"/>
      <c r="Z403" s="486"/>
      <c r="AA403" s="486"/>
      <c r="AB403" s="486"/>
      <c r="AC403" s="486"/>
      <c r="AD403" s="486"/>
      <c r="AE403" s="486"/>
      <c r="AF403" s="486"/>
      <c r="AG403" s="486"/>
      <c r="AH403" s="486"/>
      <c r="AI403" s="486"/>
      <c r="AJ403" s="486"/>
      <c r="AK403" s="486"/>
      <c r="AL403" s="486"/>
      <c r="AM403" s="486"/>
      <c r="AN403" s="486"/>
      <c r="AO403" s="486"/>
      <c r="AP403" s="486"/>
      <c r="AQ403" s="486"/>
      <c r="AR403" s="486"/>
      <c r="AS403" s="486"/>
      <c r="AT403" s="486"/>
      <c r="AU403" s="486"/>
      <c r="AV403" s="486"/>
      <c r="AW403" s="486"/>
      <c r="AX403" s="486"/>
      <c r="AY403" s="486"/>
      <c r="AZ403" s="486"/>
      <c r="BA403" s="486"/>
      <c r="BB403" s="486"/>
      <c r="BC403" s="486"/>
      <c r="BD403" s="486"/>
      <c r="BE403" s="486"/>
      <c r="BF403" s="486"/>
      <c r="BG403" s="486"/>
      <c r="BH403" s="486"/>
      <c r="BI403" s="486"/>
      <c r="BJ403" s="486"/>
      <c r="BK403" s="486"/>
      <c r="BL403" s="486"/>
      <c r="BM403" s="486"/>
      <c r="BN403" s="486"/>
      <c r="BO403" s="486"/>
      <c r="BP403" s="486"/>
      <c r="BQ403" s="486"/>
      <c r="BR403" s="486"/>
      <c r="BS403" s="486"/>
      <c r="BT403" s="486"/>
      <c r="BU403" s="486"/>
      <c r="BV403" s="486"/>
      <c r="BW403" s="486"/>
      <c r="BX403" s="486"/>
      <c r="BY403" s="486"/>
      <c r="BZ403" s="486"/>
      <c r="CA403" s="486"/>
      <c r="CB403" s="486"/>
      <c r="CC403" s="486"/>
      <c r="CD403" s="486"/>
      <c r="CE403" s="486"/>
      <c r="CF403" s="486"/>
      <c r="CG403" s="486"/>
      <c r="CH403" s="486"/>
      <c r="CI403" s="486"/>
      <c r="CJ403" s="486"/>
      <c r="CK403" s="486"/>
      <c r="CL403" s="486"/>
      <c r="CM403" s="486"/>
      <c r="CN403" s="486"/>
      <c r="CO403" s="486"/>
      <c r="CP403" s="486"/>
      <c r="CQ403" s="486"/>
      <c r="CR403" s="486"/>
      <c r="CS403" s="486"/>
      <c r="CT403" s="486"/>
      <c r="CU403" s="486"/>
      <c r="CV403" s="486"/>
      <c r="CW403" s="486"/>
      <c r="CX403" s="486"/>
      <c r="CY403" s="486"/>
      <c r="CZ403" s="486"/>
      <c r="DA403" s="486"/>
      <c r="DB403" s="486"/>
      <c r="DC403" s="486"/>
      <c r="DD403" s="486"/>
      <c r="DE403" s="486"/>
      <c r="DF403" s="486"/>
      <c r="DG403" s="486"/>
      <c r="DH403" s="486"/>
      <c r="DI403" s="486"/>
      <c r="DJ403" s="486"/>
      <c r="DK403" s="486"/>
      <c r="DL403" s="486"/>
      <c r="DM403" s="486"/>
      <c r="DN403" s="486"/>
      <c r="DO403" s="486"/>
      <c r="DP403" s="486"/>
      <c r="DQ403" s="486"/>
      <c r="DR403" s="486"/>
      <c r="DS403" s="486"/>
      <c r="DT403" s="486"/>
      <c r="DU403" s="486"/>
      <c r="DV403" s="486"/>
      <c r="DW403" s="486"/>
      <c r="DX403" s="486"/>
      <c r="DY403" s="486"/>
      <c r="DZ403" s="486"/>
      <c r="EA403" s="486"/>
      <c r="EB403" s="486"/>
      <c r="EC403" s="486"/>
      <c r="ED403" s="486"/>
      <c r="EE403" s="486"/>
      <c r="EF403" s="486"/>
    </row>
    <row r="404" spans="1:136" s="300" customFormat="1" x14ac:dyDescent="0.25">
      <c r="C404" s="303"/>
      <c r="D404" s="304"/>
      <c r="E404" s="304"/>
      <c r="F404" s="304"/>
      <c r="G404" s="304"/>
      <c r="H404" s="304"/>
      <c r="I404" s="304"/>
      <c r="J404" s="486"/>
      <c r="K404" s="486"/>
      <c r="L404" s="486">
        <v>31300</v>
      </c>
      <c r="M404" s="486"/>
      <c r="N404" s="486"/>
      <c r="O404" s="486"/>
      <c r="P404" s="486"/>
      <c r="Q404" s="486"/>
      <c r="R404" s="486"/>
      <c r="S404" s="486"/>
      <c r="T404" s="486"/>
      <c r="U404" s="486"/>
      <c r="V404" s="486"/>
      <c r="W404" s="486"/>
      <c r="X404" s="486"/>
      <c r="Y404" s="486"/>
      <c r="Z404" s="486"/>
      <c r="AA404" s="486"/>
      <c r="AB404" s="486"/>
      <c r="AC404" s="486"/>
      <c r="AD404" s="486"/>
      <c r="AE404" s="486"/>
      <c r="AF404" s="486"/>
      <c r="AG404" s="486"/>
      <c r="AH404" s="486"/>
      <c r="AI404" s="486"/>
      <c r="AJ404" s="486"/>
      <c r="AK404" s="486"/>
      <c r="AL404" s="486"/>
      <c r="AM404" s="486"/>
      <c r="AN404" s="486"/>
      <c r="AO404" s="486"/>
      <c r="AP404" s="486"/>
      <c r="AQ404" s="486"/>
      <c r="AR404" s="486"/>
      <c r="AS404" s="486"/>
      <c r="AT404" s="486"/>
      <c r="AU404" s="486"/>
      <c r="AV404" s="486"/>
      <c r="AW404" s="486"/>
      <c r="AX404" s="486"/>
      <c r="AY404" s="486"/>
      <c r="AZ404" s="486"/>
      <c r="BA404" s="486"/>
      <c r="BB404" s="486"/>
      <c r="BC404" s="486"/>
      <c r="BD404" s="486"/>
      <c r="BE404" s="486"/>
      <c r="BF404" s="486"/>
      <c r="BG404" s="486"/>
      <c r="BH404" s="486"/>
      <c r="BI404" s="486"/>
      <c r="BJ404" s="486"/>
      <c r="BK404" s="486"/>
      <c r="BL404" s="486"/>
      <c r="BM404" s="486"/>
      <c r="BN404" s="486"/>
      <c r="BO404" s="486"/>
      <c r="BP404" s="486"/>
      <c r="BQ404" s="486"/>
      <c r="BR404" s="486"/>
      <c r="BS404" s="486"/>
      <c r="BT404" s="486"/>
      <c r="BU404" s="486"/>
      <c r="BV404" s="486"/>
      <c r="BW404" s="486"/>
      <c r="BX404" s="486"/>
      <c r="BY404" s="486"/>
      <c r="BZ404" s="486"/>
      <c r="CA404" s="486"/>
      <c r="CB404" s="486"/>
      <c r="CC404" s="486"/>
      <c r="CD404" s="486"/>
      <c r="CE404" s="486"/>
      <c r="CF404" s="486"/>
      <c r="CG404" s="486"/>
      <c r="CH404" s="486"/>
      <c r="CI404" s="486"/>
      <c r="CJ404" s="486"/>
      <c r="CK404" s="486"/>
      <c r="CL404" s="486"/>
      <c r="CM404" s="486"/>
      <c r="CN404" s="486"/>
      <c r="CO404" s="486"/>
      <c r="CP404" s="486"/>
      <c r="CQ404" s="486"/>
      <c r="CR404" s="486"/>
      <c r="CS404" s="486"/>
      <c r="CT404" s="486"/>
      <c r="CU404" s="486"/>
      <c r="CV404" s="486"/>
      <c r="CW404" s="486"/>
      <c r="CX404" s="486"/>
      <c r="CY404" s="486"/>
      <c r="CZ404" s="486"/>
      <c r="DA404" s="486"/>
      <c r="DB404" s="486"/>
      <c r="DC404" s="486"/>
      <c r="DD404" s="486"/>
      <c r="DE404" s="486"/>
      <c r="DF404" s="486"/>
      <c r="DG404" s="486"/>
      <c r="DH404" s="486"/>
      <c r="DI404" s="486"/>
      <c r="DJ404" s="486"/>
      <c r="DK404" s="486"/>
      <c r="DL404" s="486"/>
      <c r="DM404" s="486"/>
      <c r="DN404" s="486"/>
      <c r="DO404" s="486"/>
      <c r="DP404" s="486"/>
      <c r="DQ404" s="486"/>
      <c r="DR404" s="486"/>
      <c r="DS404" s="486"/>
      <c r="DT404" s="486"/>
      <c r="DU404" s="486"/>
      <c r="DV404" s="486"/>
      <c r="DW404" s="486"/>
      <c r="DX404" s="486"/>
      <c r="DY404" s="486"/>
      <c r="DZ404" s="486"/>
      <c r="EA404" s="486"/>
      <c r="EB404" s="486"/>
      <c r="EC404" s="486"/>
      <c r="ED404" s="486"/>
      <c r="EE404" s="486"/>
      <c r="EF404" s="486"/>
    </row>
    <row r="405" spans="1:136" s="300" customFormat="1" x14ac:dyDescent="0.25">
      <c r="C405" s="303"/>
      <c r="D405" s="304"/>
      <c r="E405" s="304"/>
      <c r="F405" s="304"/>
      <c r="G405" s="304"/>
      <c r="H405" s="304"/>
      <c r="I405" s="304"/>
      <c r="J405" s="486"/>
      <c r="K405" s="486"/>
      <c r="L405" s="486">
        <v>31400</v>
      </c>
      <c r="M405" s="486"/>
      <c r="N405" s="486"/>
      <c r="O405" s="486"/>
      <c r="P405" s="486"/>
      <c r="Q405" s="486"/>
      <c r="R405" s="486"/>
      <c r="S405" s="486"/>
      <c r="T405" s="486"/>
      <c r="U405" s="486"/>
      <c r="V405" s="486"/>
      <c r="W405" s="486"/>
      <c r="X405" s="486"/>
      <c r="Y405" s="486"/>
      <c r="Z405" s="486"/>
      <c r="AA405" s="486"/>
      <c r="AB405" s="486"/>
      <c r="AC405" s="486"/>
      <c r="AD405" s="486"/>
      <c r="AE405" s="486"/>
      <c r="AF405" s="486"/>
      <c r="AG405" s="486"/>
      <c r="AH405" s="486"/>
      <c r="AI405" s="486"/>
      <c r="AJ405" s="486"/>
      <c r="AK405" s="486"/>
      <c r="AL405" s="486"/>
      <c r="AM405" s="486"/>
      <c r="AN405" s="486"/>
      <c r="AO405" s="486"/>
      <c r="AP405" s="486"/>
      <c r="AQ405" s="486"/>
      <c r="AR405" s="486"/>
      <c r="AS405" s="486"/>
      <c r="AT405" s="486"/>
      <c r="AU405" s="486"/>
      <c r="AV405" s="486"/>
      <c r="AW405" s="486"/>
      <c r="AX405" s="486"/>
      <c r="AY405" s="486"/>
      <c r="AZ405" s="486"/>
      <c r="BA405" s="486"/>
      <c r="BB405" s="486"/>
      <c r="BC405" s="486"/>
      <c r="BD405" s="486"/>
      <c r="BE405" s="486"/>
      <c r="BF405" s="486"/>
      <c r="BG405" s="486"/>
      <c r="BH405" s="486"/>
      <c r="BI405" s="486"/>
      <c r="BJ405" s="486"/>
      <c r="BK405" s="486"/>
      <c r="BL405" s="486"/>
      <c r="BM405" s="486"/>
      <c r="BN405" s="486"/>
      <c r="BO405" s="486"/>
      <c r="BP405" s="486"/>
      <c r="BQ405" s="486"/>
      <c r="BR405" s="486"/>
      <c r="BS405" s="486"/>
      <c r="BT405" s="486"/>
      <c r="BU405" s="486"/>
      <c r="BV405" s="486"/>
      <c r="BW405" s="486"/>
      <c r="BX405" s="486"/>
      <c r="BY405" s="486"/>
      <c r="BZ405" s="486"/>
      <c r="CA405" s="486"/>
      <c r="CB405" s="486"/>
      <c r="CC405" s="486"/>
      <c r="CD405" s="486"/>
      <c r="CE405" s="486"/>
      <c r="CF405" s="486"/>
      <c r="CG405" s="486"/>
      <c r="CH405" s="486"/>
      <c r="CI405" s="486"/>
      <c r="CJ405" s="486"/>
      <c r="CK405" s="486"/>
      <c r="CL405" s="486"/>
      <c r="CM405" s="486"/>
      <c r="CN405" s="486"/>
      <c r="CO405" s="486"/>
      <c r="CP405" s="486"/>
      <c r="CQ405" s="486"/>
      <c r="CR405" s="486"/>
      <c r="CS405" s="486"/>
      <c r="CT405" s="486"/>
      <c r="CU405" s="486"/>
      <c r="CV405" s="486"/>
      <c r="CW405" s="486"/>
      <c r="CX405" s="486"/>
      <c r="CY405" s="486"/>
      <c r="CZ405" s="486"/>
      <c r="DA405" s="486"/>
      <c r="DB405" s="486"/>
      <c r="DC405" s="486"/>
      <c r="DD405" s="486"/>
      <c r="DE405" s="486"/>
      <c r="DF405" s="486"/>
      <c r="DG405" s="486"/>
      <c r="DH405" s="486"/>
      <c r="DI405" s="486"/>
      <c r="DJ405" s="486"/>
      <c r="DK405" s="486"/>
      <c r="DL405" s="486"/>
      <c r="DM405" s="486"/>
      <c r="DN405" s="486"/>
      <c r="DO405" s="486"/>
      <c r="DP405" s="486"/>
      <c r="DQ405" s="486"/>
      <c r="DR405" s="486"/>
      <c r="DS405" s="486"/>
      <c r="DT405" s="486"/>
      <c r="DU405" s="486"/>
      <c r="DV405" s="486"/>
      <c r="DW405" s="486"/>
      <c r="DX405" s="486"/>
      <c r="DY405" s="486"/>
      <c r="DZ405" s="486"/>
      <c r="EA405" s="486"/>
      <c r="EB405" s="486"/>
      <c r="EC405" s="486"/>
      <c r="ED405" s="486"/>
      <c r="EE405" s="486"/>
      <c r="EF405" s="486"/>
    </row>
    <row r="406" spans="1:136" s="300" customFormat="1" x14ac:dyDescent="0.25">
      <c r="C406" s="303"/>
      <c r="D406" s="304"/>
      <c r="E406" s="304"/>
      <c r="F406" s="304"/>
      <c r="G406" s="304"/>
      <c r="H406" s="304"/>
      <c r="I406" s="304"/>
      <c r="J406" s="486"/>
      <c r="K406" s="486"/>
      <c r="L406" s="486">
        <v>31500</v>
      </c>
      <c r="M406" s="486"/>
      <c r="N406" s="486"/>
      <c r="O406" s="486"/>
      <c r="P406" s="486"/>
      <c r="Q406" s="486"/>
      <c r="R406" s="486"/>
      <c r="S406" s="486"/>
      <c r="T406" s="486"/>
      <c r="U406" s="486"/>
      <c r="V406" s="486"/>
      <c r="W406" s="486"/>
      <c r="X406" s="486"/>
      <c r="Y406" s="486"/>
      <c r="Z406" s="486"/>
      <c r="AA406" s="486"/>
      <c r="AB406" s="486"/>
      <c r="AC406" s="486"/>
      <c r="AD406" s="486"/>
      <c r="AE406" s="486"/>
      <c r="AF406" s="486"/>
      <c r="AG406" s="486"/>
      <c r="AH406" s="486"/>
      <c r="AI406" s="486"/>
      <c r="AJ406" s="486"/>
      <c r="AK406" s="486"/>
      <c r="AL406" s="486"/>
      <c r="AM406" s="486"/>
      <c r="AN406" s="486"/>
      <c r="AO406" s="486"/>
      <c r="AP406" s="486"/>
      <c r="AQ406" s="486"/>
      <c r="AR406" s="486"/>
      <c r="AS406" s="486"/>
      <c r="AT406" s="486"/>
      <c r="AU406" s="486"/>
      <c r="AV406" s="486"/>
      <c r="AW406" s="486"/>
      <c r="AX406" s="486"/>
      <c r="AY406" s="486"/>
      <c r="AZ406" s="486"/>
      <c r="BA406" s="486"/>
      <c r="BB406" s="486"/>
      <c r="BC406" s="486"/>
      <c r="BD406" s="486"/>
      <c r="BE406" s="486"/>
      <c r="BF406" s="486"/>
      <c r="BG406" s="486"/>
      <c r="BH406" s="486"/>
      <c r="BI406" s="486"/>
      <c r="BJ406" s="486"/>
      <c r="BK406" s="486"/>
      <c r="BL406" s="486"/>
      <c r="BM406" s="486"/>
      <c r="BN406" s="486"/>
      <c r="BO406" s="486"/>
      <c r="BP406" s="486"/>
      <c r="BQ406" s="486"/>
      <c r="BR406" s="486"/>
      <c r="BS406" s="486"/>
      <c r="BT406" s="486"/>
      <c r="BU406" s="486"/>
      <c r="BV406" s="486"/>
      <c r="BW406" s="486"/>
      <c r="BX406" s="486"/>
      <c r="BY406" s="486"/>
      <c r="BZ406" s="486"/>
      <c r="CA406" s="486"/>
      <c r="CB406" s="486"/>
      <c r="CC406" s="486"/>
      <c r="CD406" s="486"/>
      <c r="CE406" s="486"/>
      <c r="CF406" s="486"/>
      <c r="CG406" s="486"/>
      <c r="CH406" s="486"/>
      <c r="CI406" s="486"/>
      <c r="CJ406" s="486"/>
      <c r="CK406" s="486"/>
      <c r="CL406" s="486"/>
      <c r="CM406" s="486"/>
      <c r="CN406" s="486"/>
      <c r="CO406" s="486"/>
      <c r="CP406" s="486"/>
      <c r="CQ406" s="486"/>
      <c r="CR406" s="486"/>
      <c r="CS406" s="486"/>
      <c r="CT406" s="486"/>
      <c r="CU406" s="486"/>
      <c r="CV406" s="486"/>
      <c r="CW406" s="486"/>
      <c r="CX406" s="486"/>
      <c r="CY406" s="486"/>
      <c r="CZ406" s="486"/>
      <c r="DA406" s="486"/>
      <c r="DB406" s="486"/>
      <c r="DC406" s="486"/>
      <c r="DD406" s="486"/>
      <c r="DE406" s="486"/>
      <c r="DF406" s="486"/>
      <c r="DG406" s="486"/>
      <c r="DH406" s="486"/>
      <c r="DI406" s="486"/>
      <c r="DJ406" s="486"/>
      <c r="DK406" s="486"/>
      <c r="DL406" s="486"/>
      <c r="DM406" s="486"/>
      <c r="DN406" s="486"/>
      <c r="DO406" s="486"/>
      <c r="DP406" s="486"/>
      <c r="DQ406" s="486"/>
      <c r="DR406" s="486"/>
      <c r="DS406" s="486"/>
      <c r="DT406" s="486"/>
      <c r="DU406" s="486"/>
      <c r="DV406" s="486"/>
      <c r="DW406" s="486"/>
      <c r="DX406" s="486"/>
      <c r="DY406" s="486"/>
      <c r="DZ406" s="486"/>
      <c r="EA406" s="486"/>
      <c r="EB406" s="486"/>
      <c r="EC406" s="486"/>
      <c r="ED406" s="486"/>
      <c r="EE406" s="486"/>
      <c r="EF406" s="486"/>
    </row>
    <row r="407" spans="1:136" s="300" customFormat="1" x14ac:dyDescent="0.25">
      <c r="C407" s="303"/>
      <c r="D407" s="304"/>
      <c r="E407" s="304"/>
      <c r="F407" s="304"/>
      <c r="G407" s="304"/>
      <c r="H407" s="304"/>
      <c r="I407" s="304"/>
      <c r="J407" s="486"/>
      <c r="K407" s="486"/>
      <c r="L407" s="486">
        <v>31600</v>
      </c>
      <c r="M407" s="486"/>
      <c r="N407" s="486"/>
      <c r="O407" s="486"/>
      <c r="P407" s="486"/>
      <c r="Q407" s="486"/>
      <c r="R407" s="486"/>
      <c r="S407" s="486"/>
      <c r="T407" s="486"/>
      <c r="U407" s="486"/>
      <c r="V407" s="486"/>
      <c r="W407" s="486"/>
      <c r="X407" s="486"/>
      <c r="Y407" s="486"/>
      <c r="Z407" s="486"/>
      <c r="AA407" s="486"/>
      <c r="AB407" s="486"/>
      <c r="AC407" s="486"/>
      <c r="AD407" s="486"/>
      <c r="AE407" s="486"/>
      <c r="AF407" s="486"/>
      <c r="AG407" s="486"/>
      <c r="AH407" s="486"/>
      <c r="AI407" s="486"/>
      <c r="AJ407" s="486"/>
      <c r="AK407" s="486"/>
      <c r="AL407" s="486"/>
      <c r="AM407" s="486"/>
      <c r="AN407" s="486"/>
      <c r="AO407" s="486"/>
      <c r="AP407" s="486"/>
      <c r="AQ407" s="486"/>
      <c r="AR407" s="486"/>
      <c r="AS407" s="486"/>
      <c r="AT407" s="486"/>
      <c r="AU407" s="486"/>
      <c r="AV407" s="486"/>
      <c r="AW407" s="486"/>
      <c r="AX407" s="486"/>
      <c r="AY407" s="486"/>
      <c r="AZ407" s="486"/>
      <c r="BA407" s="486"/>
      <c r="BB407" s="486"/>
      <c r="BC407" s="486"/>
      <c r="BD407" s="486"/>
      <c r="BE407" s="486"/>
      <c r="BF407" s="486"/>
      <c r="BG407" s="486"/>
      <c r="BH407" s="486"/>
      <c r="BI407" s="486"/>
      <c r="BJ407" s="486"/>
      <c r="BK407" s="486"/>
      <c r="BL407" s="486"/>
      <c r="BM407" s="486"/>
      <c r="BN407" s="486"/>
      <c r="BO407" s="486"/>
      <c r="BP407" s="486"/>
      <c r="BQ407" s="486"/>
      <c r="BR407" s="486"/>
      <c r="BS407" s="486"/>
      <c r="BT407" s="486"/>
      <c r="BU407" s="486"/>
      <c r="BV407" s="486"/>
      <c r="BW407" s="486"/>
      <c r="BX407" s="486"/>
      <c r="BY407" s="486"/>
      <c r="BZ407" s="486"/>
      <c r="CA407" s="486"/>
      <c r="CB407" s="486"/>
      <c r="CC407" s="486"/>
      <c r="CD407" s="486"/>
      <c r="CE407" s="486"/>
      <c r="CF407" s="486"/>
      <c r="CG407" s="486"/>
      <c r="CH407" s="486"/>
      <c r="CI407" s="486"/>
      <c r="CJ407" s="486"/>
      <c r="CK407" s="486"/>
      <c r="CL407" s="486"/>
      <c r="CM407" s="486"/>
      <c r="CN407" s="486"/>
      <c r="CO407" s="486"/>
      <c r="CP407" s="486"/>
      <c r="CQ407" s="486"/>
      <c r="CR407" s="486"/>
      <c r="CS407" s="486"/>
      <c r="CT407" s="486"/>
      <c r="CU407" s="486"/>
      <c r="CV407" s="486"/>
      <c r="CW407" s="486"/>
      <c r="CX407" s="486"/>
      <c r="CY407" s="486"/>
      <c r="CZ407" s="486"/>
      <c r="DA407" s="486"/>
      <c r="DB407" s="486"/>
      <c r="DC407" s="486"/>
      <c r="DD407" s="486"/>
      <c r="DE407" s="486"/>
      <c r="DF407" s="486"/>
      <c r="DG407" s="486"/>
      <c r="DH407" s="486"/>
      <c r="DI407" s="486"/>
      <c r="DJ407" s="486"/>
      <c r="DK407" s="486"/>
      <c r="DL407" s="486"/>
      <c r="DM407" s="486"/>
      <c r="DN407" s="486"/>
      <c r="DO407" s="486"/>
      <c r="DP407" s="486"/>
      <c r="DQ407" s="486"/>
      <c r="DR407" s="486"/>
      <c r="DS407" s="486"/>
      <c r="DT407" s="486"/>
      <c r="DU407" s="486"/>
      <c r="DV407" s="486"/>
      <c r="DW407" s="486"/>
      <c r="DX407" s="486"/>
      <c r="DY407" s="486"/>
      <c r="DZ407" s="486"/>
      <c r="EA407" s="486"/>
      <c r="EB407" s="486"/>
      <c r="EC407" s="486"/>
      <c r="ED407" s="486"/>
      <c r="EE407" s="486"/>
      <c r="EF407" s="486"/>
    </row>
    <row r="408" spans="1:136" s="300" customFormat="1" x14ac:dyDescent="0.25">
      <c r="C408" s="303"/>
      <c r="D408" s="304"/>
      <c r="E408" s="304"/>
      <c r="F408" s="304"/>
      <c r="G408" s="304"/>
      <c r="H408" s="304"/>
      <c r="I408" s="304"/>
      <c r="J408" s="486"/>
      <c r="K408" s="486"/>
      <c r="L408" s="486">
        <v>31700</v>
      </c>
      <c r="M408" s="486"/>
      <c r="N408" s="486"/>
      <c r="O408" s="486"/>
      <c r="P408" s="486"/>
      <c r="Q408" s="486"/>
      <c r="R408" s="486"/>
      <c r="S408" s="486"/>
      <c r="T408" s="486"/>
      <c r="U408" s="486"/>
      <c r="V408" s="486"/>
      <c r="W408" s="486"/>
      <c r="X408" s="486"/>
      <c r="Y408" s="486"/>
      <c r="Z408" s="486"/>
      <c r="AA408" s="486"/>
      <c r="AB408" s="486"/>
      <c r="AC408" s="486"/>
      <c r="AD408" s="486"/>
      <c r="AE408" s="486"/>
      <c r="AF408" s="486"/>
      <c r="AG408" s="486"/>
      <c r="AH408" s="486"/>
      <c r="AI408" s="486"/>
      <c r="AJ408" s="486"/>
      <c r="AK408" s="486"/>
      <c r="AL408" s="486"/>
      <c r="AM408" s="486"/>
      <c r="AN408" s="486"/>
      <c r="AO408" s="486"/>
      <c r="AP408" s="486"/>
      <c r="AQ408" s="486"/>
      <c r="AR408" s="486"/>
      <c r="AS408" s="486"/>
      <c r="AT408" s="486"/>
      <c r="AU408" s="486"/>
      <c r="AV408" s="486"/>
      <c r="AW408" s="486"/>
      <c r="AX408" s="486"/>
      <c r="AY408" s="486"/>
      <c r="AZ408" s="486"/>
      <c r="BA408" s="486"/>
      <c r="BB408" s="486"/>
      <c r="BC408" s="486"/>
      <c r="BD408" s="486"/>
      <c r="BE408" s="486"/>
      <c r="BF408" s="486"/>
      <c r="BG408" s="486"/>
      <c r="BH408" s="486"/>
      <c r="BI408" s="486"/>
      <c r="BJ408" s="486"/>
      <c r="BK408" s="486"/>
      <c r="BL408" s="486"/>
      <c r="BM408" s="486"/>
      <c r="BN408" s="486"/>
      <c r="BO408" s="486"/>
      <c r="BP408" s="486"/>
      <c r="BQ408" s="486"/>
      <c r="BR408" s="486"/>
      <c r="BS408" s="486"/>
      <c r="BT408" s="486"/>
      <c r="BU408" s="486"/>
      <c r="BV408" s="486"/>
      <c r="BW408" s="486"/>
      <c r="BX408" s="486"/>
      <c r="BY408" s="486"/>
      <c r="BZ408" s="486"/>
      <c r="CA408" s="486"/>
      <c r="CB408" s="486"/>
      <c r="CC408" s="486"/>
      <c r="CD408" s="486"/>
      <c r="CE408" s="486"/>
      <c r="CF408" s="486"/>
      <c r="CG408" s="486"/>
      <c r="CH408" s="486"/>
      <c r="CI408" s="486"/>
      <c r="CJ408" s="486"/>
      <c r="CK408" s="486"/>
      <c r="CL408" s="486"/>
      <c r="CM408" s="486"/>
      <c r="CN408" s="486"/>
      <c r="CO408" s="486"/>
      <c r="CP408" s="486"/>
      <c r="CQ408" s="486"/>
      <c r="CR408" s="486"/>
      <c r="CS408" s="486"/>
      <c r="CT408" s="486"/>
      <c r="CU408" s="486"/>
      <c r="CV408" s="486"/>
      <c r="CW408" s="486"/>
      <c r="CX408" s="486"/>
      <c r="CY408" s="486"/>
      <c r="CZ408" s="486"/>
      <c r="DA408" s="486"/>
      <c r="DB408" s="486"/>
      <c r="DC408" s="486"/>
      <c r="DD408" s="486"/>
      <c r="DE408" s="486"/>
      <c r="DF408" s="486"/>
      <c r="DG408" s="486"/>
      <c r="DH408" s="486"/>
      <c r="DI408" s="486"/>
      <c r="DJ408" s="486"/>
      <c r="DK408" s="486"/>
      <c r="DL408" s="486"/>
      <c r="DM408" s="486"/>
      <c r="DN408" s="486"/>
      <c r="DO408" s="486"/>
      <c r="DP408" s="486"/>
      <c r="DQ408" s="486"/>
      <c r="DR408" s="486"/>
      <c r="DS408" s="486"/>
      <c r="DT408" s="486"/>
      <c r="DU408" s="486"/>
      <c r="DV408" s="486"/>
      <c r="DW408" s="486"/>
      <c r="DX408" s="486"/>
      <c r="DY408" s="486"/>
      <c r="DZ408" s="486"/>
      <c r="EA408" s="486"/>
      <c r="EB408" s="486"/>
      <c r="EC408" s="486"/>
      <c r="ED408" s="486"/>
      <c r="EE408" s="486"/>
      <c r="EF408" s="486"/>
    </row>
    <row r="409" spans="1:136" s="300" customFormat="1" x14ac:dyDescent="0.25">
      <c r="C409" s="303"/>
      <c r="D409" s="304"/>
      <c r="E409" s="304"/>
      <c r="F409" s="304"/>
      <c r="G409" s="304"/>
      <c r="H409" s="304"/>
      <c r="I409" s="304"/>
      <c r="J409" s="486"/>
      <c r="K409" s="486"/>
      <c r="L409" s="486">
        <v>31800</v>
      </c>
      <c r="M409" s="486"/>
      <c r="N409" s="486"/>
      <c r="O409" s="486"/>
      <c r="P409" s="486"/>
      <c r="Q409" s="486"/>
      <c r="R409" s="486"/>
      <c r="S409" s="486"/>
      <c r="T409" s="486"/>
      <c r="U409" s="486"/>
      <c r="V409" s="486"/>
      <c r="W409" s="486"/>
      <c r="X409" s="486"/>
      <c r="Y409" s="486"/>
      <c r="Z409" s="486"/>
      <c r="AA409" s="486"/>
      <c r="AB409" s="486"/>
      <c r="AC409" s="486"/>
      <c r="AD409" s="486"/>
      <c r="AE409" s="486"/>
      <c r="AF409" s="486"/>
      <c r="AG409" s="486"/>
      <c r="AH409" s="486"/>
      <c r="AI409" s="486"/>
      <c r="AJ409" s="486"/>
      <c r="AK409" s="486"/>
      <c r="AL409" s="486"/>
      <c r="AM409" s="486"/>
      <c r="AN409" s="486"/>
      <c r="AO409" s="486"/>
      <c r="AP409" s="486"/>
      <c r="AQ409" s="486"/>
      <c r="AR409" s="486"/>
      <c r="AS409" s="486"/>
      <c r="AT409" s="486"/>
      <c r="AU409" s="486"/>
      <c r="AV409" s="486"/>
      <c r="AW409" s="486"/>
      <c r="AX409" s="486"/>
      <c r="AY409" s="486"/>
      <c r="AZ409" s="486"/>
      <c r="BA409" s="486"/>
      <c r="BB409" s="486"/>
      <c r="BC409" s="486"/>
      <c r="BD409" s="486"/>
      <c r="BE409" s="486"/>
      <c r="BF409" s="486"/>
      <c r="BG409" s="486"/>
      <c r="BH409" s="486"/>
      <c r="BI409" s="486"/>
      <c r="BJ409" s="486"/>
      <c r="BK409" s="486"/>
      <c r="BL409" s="486"/>
      <c r="BM409" s="486"/>
      <c r="BN409" s="486"/>
      <c r="BO409" s="486"/>
      <c r="BP409" s="486"/>
      <c r="BQ409" s="486"/>
      <c r="BR409" s="486"/>
      <c r="BS409" s="486"/>
      <c r="BT409" s="486"/>
      <c r="BU409" s="486"/>
      <c r="BV409" s="486"/>
      <c r="BW409" s="486"/>
      <c r="BX409" s="486"/>
      <c r="BY409" s="486"/>
      <c r="BZ409" s="486"/>
      <c r="CA409" s="486"/>
      <c r="CB409" s="486"/>
      <c r="CC409" s="486"/>
      <c r="CD409" s="486"/>
      <c r="CE409" s="486"/>
      <c r="CF409" s="486"/>
      <c r="CG409" s="486"/>
      <c r="CH409" s="486"/>
      <c r="CI409" s="486"/>
      <c r="CJ409" s="486"/>
      <c r="CK409" s="486"/>
      <c r="CL409" s="486"/>
      <c r="CM409" s="486"/>
      <c r="CN409" s="486"/>
      <c r="CO409" s="486"/>
      <c r="CP409" s="486"/>
      <c r="CQ409" s="486"/>
      <c r="CR409" s="486"/>
      <c r="CS409" s="486"/>
      <c r="CT409" s="486"/>
      <c r="CU409" s="486"/>
      <c r="CV409" s="486"/>
      <c r="CW409" s="486"/>
      <c r="CX409" s="486"/>
      <c r="CY409" s="486"/>
      <c r="CZ409" s="486"/>
      <c r="DA409" s="486"/>
      <c r="DB409" s="486"/>
      <c r="DC409" s="486"/>
      <c r="DD409" s="486"/>
      <c r="DE409" s="486"/>
      <c r="DF409" s="486"/>
      <c r="DG409" s="486"/>
      <c r="DH409" s="486"/>
      <c r="DI409" s="486"/>
      <c r="DJ409" s="486"/>
      <c r="DK409" s="486"/>
      <c r="DL409" s="486"/>
      <c r="DM409" s="486"/>
      <c r="DN409" s="486"/>
      <c r="DO409" s="486"/>
      <c r="DP409" s="486"/>
      <c r="DQ409" s="486"/>
      <c r="DR409" s="486"/>
      <c r="DS409" s="486"/>
      <c r="DT409" s="486"/>
      <c r="DU409" s="486"/>
      <c r="DV409" s="486"/>
      <c r="DW409" s="486"/>
      <c r="DX409" s="486"/>
      <c r="DY409" s="486"/>
      <c r="DZ409" s="486"/>
      <c r="EA409" s="486"/>
      <c r="EB409" s="486"/>
      <c r="EC409" s="486"/>
      <c r="ED409" s="486"/>
      <c r="EE409" s="486"/>
      <c r="EF409" s="486"/>
    </row>
    <row r="410" spans="1:136" s="300" customFormat="1" x14ac:dyDescent="0.25">
      <c r="C410" s="303"/>
      <c r="D410" s="304"/>
      <c r="E410" s="304"/>
      <c r="F410" s="304"/>
      <c r="G410" s="304"/>
      <c r="H410" s="304"/>
      <c r="I410" s="304"/>
      <c r="J410" s="486"/>
      <c r="K410" s="486"/>
      <c r="L410" s="486">
        <v>31900</v>
      </c>
      <c r="M410" s="486"/>
      <c r="N410" s="486"/>
      <c r="O410" s="486"/>
      <c r="P410" s="486"/>
      <c r="Q410" s="486"/>
      <c r="R410" s="486"/>
      <c r="S410" s="486"/>
      <c r="T410" s="486"/>
      <c r="U410" s="486"/>
      <c r="V410" s="486"/>
      <c r="W410" s="486"/>
      <c r="X410" s="486"/>
      <c r="Y410" s="486"/>
      <c r="Z410" s="486"/>
      <c r="AA410" s="486"/>
      <c r="AB410" s="486"/>
      <c r="AC410" s="486"/>
      <c r="AD410" s="486"/>
      <c r="AE410" s="486"/>
      <c r="AF410" s="486"/>
      <c r="AG410" s="486"/>
      <c r="AH410" s="486"/>
      <c r="AI410" s="486"/>
      <c r="AJ410" s="486"/>
      <c r="AK410" s="486"/>
      <c r="AL410" s="486"/>
      <c r="AM410" s="486"/>
      <c r="AN410" s="486"/>
      <c r="AO410" s="486"/>
      <c r="AP410" s="486"/>
      <c r="AQ410" s="486"/>
      <c r="AR410" s="486"/>
      <c r="AS410" s="486"/>
      <c r="AT410" s="486"/>
      <c r="AU410" s="486"/>
      <c r="AV410" s="486"/>
      <c r="AW410" s="486"/>
      <c r="AX410" s="486"/>
      <c r="AY410" s="486"/>
      <c r="AZ410" s="486"/>
      <c r="BA410" s="486"/>
      <c r="BB410" s="486"/>
      <c r="BC410" s="486"/>
      <c r="BD410" s="486"/>
      <c r="BE410" s="486"/>
      <c r="BF410" s="486"/>
      <c r="BG410" s="486"/>
      <c r="BH410" s="486"/>
      <c r="BI410" s="486"/>
      <c r="BJ410" s="486"/>
      <c r="BK410" s="486"/>
      <c r="BL410" s="486"/>
      <c r="BM410" s="486"/>
      <c r="BN410" s="486"/>
      <c r="BO410" s="486"/>
      <c r="BP410" s="486"/>
      <c r="BQ410" s="486"/>
      <c r="BR410" s="486"/>
      <c r="BS410" s="486"/>
      <c r="BT410" s="486"/>
      <c r="BU410" s="486"/>
      <c r="BV410" s="486"/>
      <c r="BW410" s="486"/>
      <c r="BX410" s="486"/>
      <c r="BY410" s="486"/>
      <c r="BZ410" s="486"/>
      <c r="CA410" s="486"/>
      <c r="CB410" s="486"/>
      <c r="CC410" s="486"/>
      <c r="CD410" s="486"/>
      <c r="CE410" s="486"/>
      <c r="CF410" s="486"/>
      <c r="CG410" s="486"/>
      <c r="CH410" s="486"/>
      <c r="CI410" s="486"/>
      <c r="CJ410" s="486"/>
      <c r="CK410" s="486"/>
      <c r="CL410" s="486"/>
      <c r="CM410" s="486"/>
      <c r="CN410" s="486"/>
      <c r="CO410" s="486"/>
      <c r="CP410" s="486"/>
      <c r="CQ410" s="486"/>
      <c r="CR410" s="486"/>
      <c r="CS410" s="486"/>
      <c r="CT410" s="486"/>
      <c r="CU410" s="486"/>
      <c r="CV410" s="486"/>
      <c r="CW410" s="486"/>
      <c r="CX410" s="486"/>
      <c r="CY410" s="486"/>
      <c r="CZ410" s="486"/>
      <c r="DA410" s="486"/>
      <c r="DB410" s="486"/>
      <c r="DC410" s="486"/>
      <c r="DD410" s="486"/>
      <c r="DE410" s="486"/>
      <c r="DF410" s="486"/>
      <c r="DG410" s="486"/>
      <c r="DH410" s="486"/>
      <c r="DI410" s="486"/>
      <c r="DJ410" s="486"/>
      <c r="DK410" s="486"/>
      <c r="DL410" s="486"/>
      <c r="DM410" s="486"/>
      <c r="DN410" s="486"/>
      <c r="DO410" s="486"/>
      <c r="DP410" s="486"/>
      <c r="DQ410" s="486"/>
      <c r="DR410" s="486"/>
      <c r="DS410" s="486"/>
      <c r="DT410" s="486"/>
      <c r="DU410" s="486"/>
      <c r="DV410" s="486"/>
      <c r="DW410" s="486"/>
      <c r="DX410" s="486"/>
      <c r="DY410" s="486"/>
      <c r="DZ410" s="486"/>
      <c r="EA410" s="486"/>
      <c r="EB410" s="486"/>
      <c r="EC410" s="486"/>
      <c r="ED410" s="486"/>
      <c r="EE410" s="486"/>
      <c r="EF410" s="486"/>
    </row>
    <row r="411" spans="1:136" s="300" customFormat="1" x14ac:dyDescent="0.25">
      <c r="C411" s="303"/>
      <c r="D411" s="304"/>
      <c r="E411" s="304"/>
      <c r="F411" s="304"/>
      <c r="G411" s="304"/>
      <c r="H411" s="304"/>
      <c r="I411" s="304"/>
      <c r="J411" s="486"/>
      <c r="K411" s="486"/>
      <c r="L411" s="486">
        <v>32000</v>
      </c>
      <c r="M411" s="486"/>
      <c r="N411" s="486"/>
      <c r="O411" s="486"/>
      <c r="P411" s="486"/>
      <c r="Q411" s="486"/>
      <c r="R411" s="486"/>
      <c r="S411" s="486"/>
      <c r="T411" s="486"/>
      <c r="U411" s="486"/>
      <c r="V411" s="486"/>
      <c r="W411" s="486"/>
      <c r="X411" s="486"/>
      <c r="Y411" s="486"/>
      <c r="Z411" s="486"/>
      <c r="AA411" s="486"/>
      <c r="AB411" s="486"/>
      <c r="AC411" s="486"/>
      <c r="AD411" s="486"/>
      <c r="AE411" s="486"/>
      <c r="AF411" s="486"/>
      <c r="AG411" s="486"/>
      <c r="AH411" s="486"/>
      <c r="AI411" s="486"/>
      <c r="AJ411" s="486"/>
      <c r="AK411" s="486"/>
      <c r="AL411" s="486"/>
      <c r="AM411" s="486"/>
      <c r="AN411" s="486"/>
      <c r="AO411" s="486"/>
      <c r="AP411" s="486"/>
      <c r="AQ411" s="486"/>
      <c r="AR411" s="486"/>
      <c r="AS411" s="486"/>
      <c r="AT411" s="486"/>
      <c r="AU411" s="486"/>
      <c r="AV411" s="486"/>
      <c r="AW411" s="486"/>
      <c r="AX411" s="486"/>
      <c r="AY411" s="486"/>
      <c r="AZ411" s="486"/>
      <c r="BA411" s="486"/>
      <c r="BB411" s="486"/>
      <c r="BC411" s="486"/>
      <c r="BD411" s="486"/>
      <c r="BE411" s="486"/>
      <c r="BF411" s="486"/>
      <c r="BG411" s="486"/>
      <c r="BH411" s="486"/>
      <c r="BI411" s="486"/>
      <c r="BJ411" s="486"/>
      <c r="BK411" s="486"/>
      <c r="BL411" s="486"/>
      <c r="BM411" s="486"/>
      <c r="BN411" s="486"/>
      <c r="BO411" s="486"/>
      <c r="BP411" s="486"/>
      <c r="BQ411" s="486"/>
      <c r="BR411" s="486"/>
      <c r="BS411" s="486"/>
      <c r="BT411" s="486"/>
      <c r="BU411" s="486"/>
      <c r="BV411" s="486"/>
      <c r="BW411" s="486"/>
      <c r="BX411" s="486"/>
      <c r="BY411" s="486"/>
      <c r="BZ411" s="486"/>
      <c r="CA411" s="486"/>
      <c r="CB411" s="486"/>
      <c r="CC411" s="486"/>
      <c r="CD411" s="486"/>
      <c r="CE411" s="486"/>
      <c r="CF411" s="486"/>
      <c r="CG411" s="486"/>
      <c r="CH411" s="486"/>
      <c r="CI411" s="486"/>
      <c r="CJ411" s="486"/>
      <c r="CK411" s="486"/>
      <c r="CL411" s="486"/>
      <c r="CM411" s="486"/>
      <c r="CN411" s="486"/>
      <c r="CO411" s="486"/>
      <c r="CP411" s="486"/>
      <c r="CQ411" s="486"/>
      <c r="CR411" s="486"/>
      <c r="CS411" s="486"/>
      <c r="CT411" s="486"/>
      <c r="CU411" s="486"/>
      <c r="CV411" s="486"/>
      <c r="CW411" s="486"/>
      <c r="CX411" s="486"/>
      <c r="CY411" s="486"/>
      <c r="CZ411" s="486"/>
      <c r="DA411" s="486"/>
      <c r="DB411" s="486"/>
      <c r="DC411" s="486"/>
      <c r="DD411" s="486"/>
      <c r="DE411" s="486"/>
      <c r="DF411" s="486"/>
      <c r="DG411" s="486"/>
      <c r="DH411" s="486"/>
      <c r="DI411" s="486"/>
      <c r="DJ411" s="486"/>
      <c r="DK411" s="486"/>
      <c r="DL411" s="486"/>
      <c r="DM411" s="486"/>
      <c r="DN411" s="486"/>
      <c r="DO411" s="486"/>
      <c r="DP411" s="486"/>
      <c r="DQ411" s="486"/>
      <c r="DR411" s="486"/>
      <c r="DS411" s="486"/>
      <c r="DT411" s="486"/>
      <c r="DU411" s="486"/>
      <c r="DV411" s="486"/>
      <c r="DW411" s="486"/>
      <c r="DX411" s="486"/>
      <c r="DY411" s="486"/>
      <c r="DZ411" s="486"/>
      <c r="EA411" s="486"/>
      <c r="EB411" s="486"/>
      <c r="EC411" s="486"/>
      <c r="ED411" s="486"/>
      <c r="EE411" s="486"/>
      <c r="EF411" s="486"/>
    </row>
    <row r="412" spans="1:136" s="300" customFormat="1" x14ac:dyDescent="0.25">
      <c r="A412" s="301"/>
      <c r="C412" s="303"/>
      <c r="D412" s="304"/>
      <c r="E412" s="304"/>
      <c r="F412" s="304"/>
      <c r="G412" s="304"/>
      <c r="H412" s="304"/>
      <c r="I412" s="304"/>
      <c r="J412" s="486"/>
      <c r="K412" s="486"/>
      <c r="L412" s="486">
        <v>32100</v>
      </c>
      <c r="M412" s="486"/>
      <c r="N412" s="486"/>
      <c r="O412" s="486"/>
      <c r="P412" s="486"/>
      <c r="Q412" s="486"/>
      <c r="R412" s="486"/>
      <c r="S412" s="486"/>
      <c r="T412" s="486"/>
      <c r="U412" s="486"/>
      <c r="V412" s="486"/>
      <c r="W412" s="486"/>
      <c r="X412" s="486"/>
      <c r="Y412" s="486"/>
      <c r="Z412" s="486"/>
      <c r="AA412" s="486"/>
      <c r="AB412" s="486"/>
      <c r="AC412" s="486"/>
      <c r="AD412" s="486"/>
      <c r="AE412" s="486"/>
      <c r="AF412" s="486"/>
      <c r="AG412" s="486"/>
      <c r="AH412" s="486"/>
      <c r="AI412" s="486"/>
      <c r="AJ412" s="486"/>
      <c r="AK412" s="486"/>
      <c r="AL412" s="486"/>
      <c r="AM412" s="486"/>
      <c r="AN412" s="486"/>
      <c r="AO412" s="486"/>
      <c r="AP412" s="486"/>
      <c r="AQ412" s="486"/>
      <c r="AR412" s="486"/>
      <c r="AS412" s="486"/>
      <c r="AT412" s="486"/>
      <c r="AU412" s="486"/>
      <c r="AV412" s="486"/>
      <c r="AW412" s="486"/>
      <c r="AX412" s="486"/>
      <c r="AY412" s="486"/>
      <c r="AZ412" s="486"/>
      <c r="BA412" s="486"/>
      <c r="BB412" s="486"/>
      <c r="BC412" s="486"/>
      <c r="BD412" s="486"/>
      <c r="BE412" s="486"/>
      <c r="BF412" s="486"/>
      <c r="BG412" s="486"/>
      <c r="BH412" s="486"/>
      <c r="BI412" s="486"/>
      <c r="BJ412" s="486"/>
      <c r="BK412" s="486"/>
      <c r="BL412" s="486"/>
      <c r="BM412" s="486"/>
      <c r="BN412" s="486"/>
      <c r="BO412" s="486"/>
      <c r="BP412" s="486"/>
      <c r="BQ412" s="486"/>
      <c r="BR412" s="486"/>
      <c r="BS412" s="486"/>
      <c r="BT412" s="486"/>
      <c r="BU412" s="486"/>
      <c r="BV412" s="486"/>
      <c r="BW412" s="486"/>
      <c r="BX412" s="486"/>
      <c r="BY412" s="486"/>
      <c r="BZ412" s="486"/>
      <c r="CA412" s="486"/>
      <c r="CB412" s="486"/>
      <c r="CC412" s="486"/>
      <c r="CD412" s="486"/>
      <c r="CE412" s="486"/>
      <c r="CF412" s="486"/>
      <c r="CG412" s="486"/>
      <c r="CH412" s="486"/>
      <c r="CI412" s="486"/>
      <c r="CJ412" s="486"/>
      <c r="CK412" s="486"/>
      <c r="CL412" s="486"/>
      <c r="CM412" s="486"/>
      <c r="CN412" s="486"/>
      <c r="CO412" s="486"/>
      <c r="CP412" s="486"/>
      <c r="CQ412" s="486"/>
      <c r="CR412" s="486"/>
      <c r="CS412" s="486"/>
      <c r="CT412" s="486"/>
      <c r="CU412" s="486"/>
      <c r="CV412" s="486"/>
      <c r="CW412" s="486"/>
      <c r="CX412" s="486"/>
      <c r="CY412" s="486"/>
      <c r="CZ412" s="486"/>
      <c r="DA412" s="486"/>
      <c r="DB412" s="486"/>
      <c r="DC412" s="486"/>
      <c r="DD412" s="486"/>
      <c r="DE412" s="486"/>
      <c r="DF412" s="486"/>
      <c r="DG412" s="486"/>
      <c r="DH412" s="486"/>
      <c r="DI412" s="486"/>
      <c r="DJ412" s="486"/>
      <c r="DK412" s="486"/>
      <c r="DL412" s="486"/>
      <c r="DM412" s="486"/>
      <c r="DN412" s="486"/>
      <c r="DO412" s="486"/>
      <c r="DP412" s="486"/>
      <c r="DQ412" s="486"/>
      <c r="DR412" s="486"/>
      <c r="DS412" s="486"/>
      <c r="DT412" s="486"/>
      <c r="DU412" s="486"/>
      <c r="DV412" s="486"/>
      <c r="DW412" s="486"/>
      <c r="DX412" s="486"/>
      <c r="DY412" s="486"/>
      <c r="DZ412" s="486"/>
      <c r="EA412" s="486"/>
      <c r="EB412" s="486"/>
      <c r="EC412" s="486"/>
      <c r="ED412" s="486"/>
      <c r="EE412" s="486"/>
      <c r="EF412" s="486"/>
    </row>
    <row r="413" spans="1:136" s="300" customFormat="1" x14ac:dyDescent="0.25">
      <c r="A413" s="301"/>
      <c r="C413" s="303"/>
      <c r="D413" s="304"/>
      <c r="E413" s="304"/>
      <c r="F413" s="304"/>
      <c r="G413" s="304"/>
      <c r="H413" s="304"/>
      <c r="I413" s="304"/>
      <c r="J413" s="486"/>
      <c r="K413" s="486"/>
      <c r="L413" s="486">
        <v>32200</v>
      </c>
      <c r="M413" s="486"/>
      <c r="N413" s="486"/>
      <c r="O413" s="486"/>
      <c r="P413" s="486"/>
      <c r="Q413" s="486"/>
      <c r="R413" s="486"/>
      <c r="S413" s="486"/>
      <c r="T413" s="486"/>
      <c r="U413" s="486"/>
      <c r="V413" s="486"/>
      <c r="W413" s="486"/>
      <c r="X413" s="486"/>
      <c r="Y413" s="486"/>
      <c r="Z413" s="486"/>
      <c r="AA413" s="486"/>
      <c r="AB413" s="486"/>
      <c r="AC413" s="486"/>
      <c r="AD413" s="486"/>
      <c r="AE413" s="486"/>
      <c r="AF413" s="486"/>
      <c r="AG413" s="486"/>
      <c r="AH413" s="486"/>
      <c r="AI413" s="486"/>
      <c r="AJ413" s="486"/>
      <c r="AK413" s="486"/>
      <c r="AL413" s="486"/>
      <c r="AM413" s="486"/>
      <c r="AN413" s="486"/>
      <c r="AO413" s="486"/>
      <c r="AP413" s="486"/>
      <c r="AQ413" s="486"/>
      <c r="AR413" s="486"/>
      <c r="AS413" s="486"/>
      <c r="AT413" s="486"/>
      <c r="AU413" s="486"/>
      <c r="AV413" s="486"/>
      <c r="AW413" s="486"/>
      <c r="AX413" s="486"/>
      <c r="AY413" s="486"/>
      <c r="AZ413" s="486"/>
      <c r="BA413" s="486"/>
      <c r="BB413" s="486"/>
      <c r="BC413" s="486"/>
      <c r="BD413" s="486"/>
      <c r="BE413" s="486"/>
      <c r="BF413" s="486"/>
      <c r="BG413" s="486"/>
      <c r="BH413" s="486"/>
      <c r="BI413" s="486"/>
      <c r="BJ413" s="486"/>
      <c r="BK413" s="486"/>
      <c r="BL413" s="486"/>
      <c r="BM413" s="486"/>
      <c r="BN413" s="486"/>
      <c r="BO413" s="486"/>
      <c r="BP413" s="486"/>
      <c r="BQ413" s="486"/>
      <c r="BR413" s="486"/>
      <c r="BS413" s="486"/>
      <c r="BT413" s="486"/>
      <c r="BU413" s="486"/>
      <c r="BV413" s="486"/>
      <c r="BW413" s="486"/>
      <c r="BX413" s="486"/>
      <c r="BY413" s="486"/>
      <c r="BZ413" s="486"/>
      <c r="CA413" s="486"/>
      <c r="CB413" s="486"/>
      <c r="CC413" s="486"/>
      <c r="CD413" s="486"/>
      <c r="CE413" s="486"/>
      <c r="CF413" s="486"/>
      <c r="CG413" s="486"/>
      <c r="CH413" s="486"/>
      <c r="CI413" s="486"/>
      <c r="CJ413" s="486"/>
      <c r="CK413" s="486"/>
      <c r="CL413" s="486"/>
      <c r="CM413" s="486"/>
      <c r="CN413" s="486"/>
      <c r="CO413" s="486"/>
      <c r="CP413" s="486"/>
      <c r="CQ413" s="486"/>
      <c r="CR413" s="486"/>
      <c r="CS413" s="486"/>
      <c r="CT413" s="486"/>
      <c r="CU413" s="486"/>
      <c r="CV413" s="486"/>
      <c r="CW413" s="486"/>
      <c r="CX413" s="486"/>
      <c r="CY413" s="486"/>
      <c r="CZ413" s="486"/>
      <c r="DA413" s="486"/>
      <c r="DB413" s="486"/>
      <c r="DC413" s="486"/>
      <c r="DD413" s="486"/>
      <c r="DE413" s="486"/>
      <c r="DF413" s="486"/>
      <c r="DG413" s="486"/>
      <c r="DH413" s="486"/>
      <c r="DI413" s="486"/>
      <c r="DJ413" s="486"/>
      <c r="DK413" s="486"/>
      <c r="DL413" s="486"/>
      <c r="DM413" s="486"/>
      <c r="DN413" s="486"/>
      <c r="DO413" s="486"/>
      <c r="DP413" s="486"/>
      <c r="DQ413" s="486"/>
      <c r="DR413" s="486"/>
      <c r="DS413" s="486"/>
      <c r="DT413" s="486"/>
      <c r="DU413" s="486"/>
      <c r="DV413" s="486"/>
      <c r="DW413" s="486"/>
      <c r="DX413" s="486"/>
      <c r="DY413" s="486"/>
      <c r="DZ413" s="486"/>
      <c r="EA413" s="486"/>
      <c r="EB413" s="486"/>
      <c r="EC413" s="486"/>
      <c r="ED413" s="486"/>
      <c r="EE413" s="486"/>
      <c r="EF413" s="486"/>
    </row>
    <row r="414" spans="1:136" s="300" customFormat="1" x14ac:dyDescent="0.25">
      <c r="A414" s="301"/>
      <c r="C414" s="303"/>
      <c r="D414" s="304"/>
      <c r="E414" s="304"/>
      <c r="F414" s="304"/>
      <c r="G414" s="304"/>
      <c r="H414" s="304"/>
      <c r="I414" s="304"/>
      <c r="J414" s="486"/>
      <c r="K414" s="486"/>
      <c r="L414" s="486">
        <v>32300</v>
      </c>
      <c r="M414" s="486"/>
      <c r="N414" s="486"/>
      <c r="O414" s="486"/>
      <c r="P414" s="486"/>
      <c r="Q414" s="486"/>
      <c r="R414" s="486"/>
      <c r="S414" s="486"/>
      <c r="T414" s="486"/>
      <c r="U414" s="486"/>
      <c r="V414" s="486"/>
      <c r="W414" s="486"/>
      <c r="X414" s="486"/>
      <c r="Y414" s="486"/>
      <c r="Z414" s="486"/>
      <c r="AA414" s="486"/>
      <c r="AB414" s="486"/>
      <c r="AC414" s="486"/>
      <c r="AD414" s="486"/>
      <c r="AE414" s="486"/>
      <c r="AF414" s="486"/>
      <c r="AG414" s="486"/>
      <c r="AH414" s="486"/>
      <c r="AI414" s="486"/>
      <c r="AJ414" s="486"/>
      <c r="AK414" s="486"/>
      <c r="AL414" s="486"/>
      <c r="AM414" s="486"/>
      <c r="AN414" s="486"/>
      <c r="AO414" s="486"/>
      <c r="AP414" s="486"/>
      <c r="AQ414" s="486"/>
      <c r="AR414" s="486"/>
      <c r="AS414" s="486"/>
      <c r="AT414" s="486"/>
      <c r="AU414" s="486"/>
      <c r="AV414" s="486"/>
      <c r="AW414" s="486"/>
      <c r="AX414" s="486"/>
      <c r="AY414" s="486"/>
      <c r="AZ414" s="486"/>
      <c r="BA414" s="486"/>
      <c r="BB414" s="486"/>
      <c r="BC414" s="486"/>
      <c r="BD414" s="486"/>
      <c r="BE414" s="486"/>
      <c r="BF414" s="486"/>
      <c r="BG414" s="486"/>
      <c r="BH414" s="486"/>
      <c r="BI414" s="486"/>
      <c r="BJ414" s="486"/>
      <c r="BK414" s="486"/>
      <c r="BL414" s="486"/>
      <c r="BM414" s="486"/>
      <c r="BN414" s="486"/>
      <c r="BO414" s="486"/>
      <c r="BP414" s="486"/>
      <c r="BQ414" s="486"/>
      <c r="BR414" s="486"/>
      <c r="BS414" s="486"/>
      <c r="BT414" s="486"/>
      <c r="BU414" s="486"/>
      <c r="BV414" s="486"/>
      <c r="BW414" s="486"/>
      <c r="BX414" s="486"/>
      <c r="BY414" s="486"/>
      <c r="BZ414" s="486"/>
      <c r="CA414" s="486"/>
      <c r="CB414" s="486"/>
      <c r="CC414" s="486"/>
      <c r="CD414" s="486"/>
      <c r="CE414" s="486"/>
      <c r="CF414" s="486"/>
      <c r="CG414" s="486"/>
      <c r="CH414" s="486"/>
      <c r="CI414" s="486"/>
      <c r="CJ414" s="486"/>
      <c r="CK414" s="486"/>
      <c r="CL414" s="486"/>
      <c r="CM414" s="486"/>
      <c r="CN414" s="486"/>
      <c r="CO414" s="486"/>
      <c r="CP414" s="486"/>
      <c r="CQ414" s="486"/>
      <c r="CR414" s="486"/>
      <c r="CS414" s="486"/>
      <c r="CT414" s="486"/>
      <c r="CU414" s="486"/>
      <c r="CV414" s="486"/>
      <c r="CW414" s="486"/>
      <c r="CX414" s="486"/>
      <c r="CY414" s="486"/>
      <c r="CZ414" s="486"/>
      <c r="DA414" s="486"/>
      <c r="DB414" s="486"/>
      <c r="DC414" s="486"/>
      <c r="DD414" s="486"/>
      <c r="DE414" s="486"/>
      <c r="DF414" s="486"/>
      <c r="DG414" s="486"/>
      <c r="DH414" s="486"/>
      <c r="DI414" s="486"/>
      <c r="DJ414" s="486"/>
      <c r="DK414" s="486"/>
      <c r="DL414" s="486"/>
      <c r="DM414" s="486"/>
      <c r="DN414" s="486"/>
      <c r="DO414" s="486"/>
      <c r="DP414" s="486"/>
      <c r="DQ414" s="486"/>
      <c r="DR414" s="486"/>
      <c r="DS414" s="486"/>
      <c r="DT414" s="486"/>
      <c r="DU414" s="486"/>
      <c r="DV414" s="486"/>
      <c r="DW414" s="486"/>
      <c r="DX414" s="486"/>
      <c r="DY414" s="486"/>
      <c r="DZ414" s="486"/>
      <c r="EA414" s="486"/>
      <c r="EB414" s="486"/>
      <c r="EC414" s="486"/>
      <c r="ED414" s="486"/>
      <c r="EE414" s="486"/>
      <c r="EF414" s="486"/>
    </row>
    <row r="415" spans="1:136" s="300" customFormat="1" x14ac:dyDescent="0.25">
      <c r="A415" s="301"/>
      <c r="C415" s="303"/>
      <c r="D415" s="304"/>
      <c r="E415" s="304"/>
      <c r="F415" s="304"/>
      <c r="G415" s="304"/>
      <c r="H415" s="304"/>
      <c r="I415" s="304"/>
      <c r="J415" s="486"/>
      <c r="K415" s="486"/>
      <c r="L415" s="486">
        <v>32400</v>
      </c>
      <c r="M415" s="486"/>
      <c r="N415" s="486"/>
      <c r="O415" s="486"/>
      <c r="P415" s="486"/>
      <c r="Q415" s="486"/>
      <c r="R415" s="486"/>
      <c r="S415" s="486"/>
      <c r="T415" s="486"/>
      <c r="U415" s="486"/>
      <c r="V415" s="486"/>
      <c r="W415" s="486"/>
      <c r="X415" s="486"/>
      <c r="Y415" s="486"/>
      <c r="Z415" s="486"/>
      <c r="AA415" s="486"/>
      <c r="AB415" s="486"/>
      <c r="AC415" s="486"/>
      <c r="AD415" s="486"/>
      <c r="AE415" s="486"/>
      <c r="AF415" s="486"/>
      <c r="AG415" s="486"/>
      <c r="AH415" s="486"/>
      <c r="AI415" s="486"/>
      <c r="AJ415" s="486"/>
      <c r="AK415" s="486"/>
      <c r="AL415" s="486"/>
      <c r="AM415" s="486"/>
      <c r="AN415" s="486"/>
      <c r="AO415" s="486"/>
      <c r="AP415" s="486"/>
      <c r="AQ415" s="486"/>
      <c r="AR415" s="486"/>
      <c r="AS415" s="486"/>
      <c r="AT415" s="486"/>
      <c r="AU415" s="486"/>
      <c r="AV415" s="486"/>
      <c r="AW415" s="486"/>
      <c r="AX415" s="486"/>
      <c r="AY415" s="486"/>
      <c r="AZ415" s="486"/>
      <c r="BA415" s="486"/>
      <c r="BB415" s="486"/>
      <c r="BC415" s="486"/>
      <c r="BD415" s="486"/>
      <c r="BE415" s="486"/>
      <c r="BF415" s="486"/>
      <c r="BG415" s="486"/>
      <c r="BH415" s="486"/>
      <c r="BI415" s="486"/>
      <c r="BJ415" s="486"/>
      <c r="BK415" s="486"/>
      <c r="BL415" s="486"/>
      <c r="BM415" s="486"/>
      <c r="BN415" s="486"/>
      <c r="BO415" s="486"/>
      <c r="BP415" s="486"/>
      <c r="BQ415" s="486"/>
      <c r="BR415" s="486"/>
      <c r="BS415" s="486"/>
      <c r="BT415" s="486"/>
      <c r="BU415" s="486"/>
      <c r="BV415" s="486"/>
      <c r="BW415" s="486"/>
      <c r="BX415" s="486"/>
      <c r="BY415" s="486"/>
      <c r="BZ415" s="486"/>
      <c r="CA415" s="486"/>
      <c r="CB415" s="486"/>
      <c r="CC415" s="486"/>
      <c r="CD415" s="486"/>
      <c r="CE415" s="486"/>
      <c r="CF415" s="486"/>
      <c r="CG415" s="486"/>
      <c r="CH415" s="486"/>
      <c r="CI415" s="486"/>
      <c r="CJ415" s="486"/>
      <c r="CK415" s="486"/>
      <c r="CL415" s="486"/>
      <c r="CM415" s="486"/>
      <c r="CN415" s="486"/>
      <c r="CO415" s="486"/>
      <c r="CP415" s="486"/>
      <c r="CQ415" s="486"/>
      <c r="CR415" s="486"/>
      <c r="CS415" s="486"/>
      <c r="CT415" s="486"/>
      <c r="CU415" s="486"/>
      <c r="CV415" s="486"/>
      <c r="CW415" s="486"/>
      <c r="CX415" s="486"/>
      <c r="CY415" s="486"/>
      <c r="CZ415" s="486"/>
      <c r="DA415" s="486"/>
      <c r="DB415" s="486"/>
      <c r="DC415" s="486"/>
      <c r="DD415" s="486"/>
      <c r="DE415" s="486"/>
      <c r="DF415" s="486"/>
      <c r="DG415" s="486"/>
      <c r="DH415" s="486"/>
      <c r="DI415" s="486"/>
      <c r="DJ415" s="486"/>
      <c r="DK415" s="486"/>
      <c r="DL415" s="486"/>
      <c r="DM415" s="486"/>
      <c r="DN415" s="486"/>
      <c r="DO415" s="486"/>
      <c r="DP415" s="486"/>
      <c r="DQ415" s="486"/>
      <c r="DR415" s="486"/>
      <c r="DS415" s="486"/>
      <c r="DT415" s="486"/>
      <c r="DU415" s="486"/>
      <c r="DV415" s="486"/>
      <c r="DW415" s="486"/>
      <c r="DX415" s="486"/>
      <c r="DY415" s="486"/>
      <c r="DZ415" s="486"/>
      <c r="EA415" s="486"/>
      <c r="EB415" s="486"/>
      <c r="EC415" s="486"/>
      <c r="ED415" s="486"/>
      <c r="EE415" s="486"/>
      <c r="EF415" s="486"/>
    </row>
    <row r="416" spans="1:136" s="300" customFormat="1" x14ac:dyDescent="0.25">
      <c r="A416" s="301"/>
      <c r="C416" s="303"/>
      <c r="D416" s="304"/>
      <c r="E416" s="304"/>
      <c r="F416" s="304"/>
      <c r="G416" s="304"/>
      <c r="H416" s="304"/>
      <c r="I416" s="304"/>
      <c r="J416" s="486"/>
      <c r="K416" s="486"/>
      <c r="L416" s="486">
        <v>32500</v>
      </c>
      <c r="M416" s="486"/>
      <c r="N416" s="486"/>
      <c r="O416" s="486"/>
      <c r="P416" s="486"/>
      <c r="Q416" s="486"/>
      <c r="R416" s="486"/>
      <c r="S416" s="486"/>
      <c r="T416" s="486"/>
      <c r="U416" s="486"/>
      <c r="V416" s="486"/>
      <c r="W416" s="486"/>
      <c r="X416" s="486"/>
      <c r="Y416" s="486"/>
      <c r="Z416" s="486"/>
      <c r="AA416" s="486"/>
      <c r="AB416" s="486"/>
      <c r="AC416" s="486"/>
      <c r="AD416" s="486"/>
      <c r="AE416" s="486"/>
      <c r="AF416" s="486"/>
      <c r="AG416" s="486"/>
      <c r="AH416" s="486"/>
      <c r="AI416" s="486"/>
      <c r="AJ416" s="486"/>
      <c r="AK416" s="486"/>
      <c r="AL416" s="486"/>
      <c r="AM416" s="486"/>
      <c r="AN416" s="486"/>
      <c r="AO416" s="486"/>
      <c r="AP416" s="486"/>
      <c r="AQ416" s="486"/>
      <c r="AR416" s="486"/>
      <c r="AS416" s="486"/>
      <c r="AT416" s="486"/>
      <c r="AU416" s="486"/>
      <c r="AV416" s="486"/>
      <c r="AW416" s="486"/>
      <c r="AX416" s="486"/>
      <c r="AY416" s="486"/>
      <c r="AZ416" s="486"/>
      <c r="BA416" s="486"/>
      <c r="BB416" s="486"/>
      <c r="BC416" s="486"/>
      <c r="BD416" s="486"/>
      <c r="BE416" s="486"/>
      <c r="BF416" s="486"/>
      <c r="BG416" s="486"/>
      <c r="BH416" s="486"/>
      <c r="BI416" s="486"/>
      <c r="BJ416" s="486"/>
      <c r="BK416" s="486"/>
      <c r="BL416" s="486"/>
      <c r="BM416" s="486"/>
      <c r="BN416" s="486"/>
      <c r="BO416" s="486"/>
      <c r="BP416" s="486"/>
      <c r="BQ416" s="486"/>
      <c r="BR416" s="486"/>
      <c r="BS416" s="486"/>
      <c r="BT416" s="486"/>
      <c r="BU416" s="486"/>
      <c r="BV416" s="486"/>
      <c r="BW416" s="486"/>
      <c r="BX416" s="486"/>
      <c r="BY416" s="486"/>
      <c r="BZ416" s="486"/>
      <c r="CA416" s="486"/>
      <c r="CB416" s="486"/>
      <c r="CC416" s="486"/>
      <c r="CD416" s="486"/>
      <c r="CE416" s="486"/>
      <c r="CF416" s="486"/>
      <c r="CG416" s="486"/>
      <c r="CH416" s="486"/>
      <c r="CI416" s="486"/>
      <c r="CJ416" s="486"/>
      <c r="CK416" s="486"/>
      <c r="CL416" s="486"/>
      <c r="CM416" s="486"/>
      <c r="CN416" s="486"/>
      <c r="CO416" s="486"/>
      <c r="CP416" s="486"/>
      <c r="CQ416" s="486"/>
      <c r="CR416" s="486"/>
      <c r="CS416" s="486"/>
      <c r="CT416" s="486"/>
      <c r="CU416" s="486"/>
      <c r="CV416" s="486"/>
      <c r="CW416" s="486"/>
      <c r="CX416" s="486"/>
      <c r="CY416" s="486"/>
      <c r="CZ416" s="486"/>
      <c r="DA416" s="486"/>
      <c r="DB416" s="486"/>
      <c r="DC416" s="486"/>
      <c r="DD416" s="486"/>
      <c r="DE416" s="486"/>
      <c r="DF416" s="486"/>
      <c r="DG416" s="486"/>
      <c r="DH416" s="486"/>
      <c r="DI416" s="486"/>
      <c r="DJ416" s="486"/>
      <c r="DK416" s="486"/>
      <c r="DL416" s="486"/>
      <c r="DM416" s="486"/>
      <c r="DN416" s="486"/>
      <c r="DO416" s="486"/>
      <c r="DP416" s="486"/>
      <c r="DQ416" s="486"/>
      <c r="DR416" s="486"/>
      <c r="DS416" s="486"/>
      <c r="DT416" s="486"/>
      <c r="DU416" s="486"/>
      <c r="DV416" s="486"/>
      <c r="DW416" s="486"/>
      <c r="DX416" s="486"/>
      <c r="DY416" s="486"/>
      <c r="DZ416" s="486"/>
      <c r="EA416" s="486"/>
      <c r="EB416" s="486"/>
      <c r="EC416" s="486"/>
      <c r="ED416" s="486"/>
      <c r="EE416" s="486"/>
      <c r="EF416" s="486"/>
    </row>
    <row r="417" spans="1:136" s="300" customFormat="1" x14ac:dyDescent="0.25">
      <c r="A417" s="301"/>
      <c r="C417" s="303"/>
      <c r="D417" s="304"/>
      <c r="E417" s="304"/>
      <c r="F417" s="304"/>
      <c r="G417" s="304"/>
      <c r="H417" s="304"/>
      <c r="I417" s="304"/>
      <c r="J417" s="486"/>
      <c r="K417" s="486"/>
      <c r="L417" s="486">
        <v>32600</v>
      </c>
      <c r="M417" s="486"/>
      <c r="N417" s="486"/>
      <c r="O417" s="486"/>
      <c r="P417" s="486"/>
      <c r="Q417" s="486"/>
      <c r="R417" s="486"/>
      <c r="S417" s="486"/>
      <c r="T417" s="486"/>
      <c r="U417" s="486"/>
      <c r="V417" s="486"/>
      <c r="W417" s="486"/>
      <c r="X417" s="486"/>
      <c r="Y417" s="486"/>
      <c r="Z417" s="486"/>
      <c r="AA417" s="486"/>
      <c r="AB417" s="486"/>
      <c r="AC417" s="486"/>
      <c r="AD417" s="486"/>
      <c r="AE417" s="486"/>
      <c r="AF417" s="486"/>
      <c r="AG417" s="486"/>
      <c r="AH417" s="486"/>
      <c r="AI417" s="486"/>
      <c r="AJ417" s="486"/>
      <c r="AK417" s="486"/>
      <c r="AL417" s="486"/>
      <c r="AM417" s="486"/>
      <c r="AN417" s="486"/>
      <c r="AO417" s="486"/>
      <c r="AP417" s="486"/>
      <c r="AQ417" s="486"/>
      <c r="AR417" s="486"/>
      <c r="AS417" s="486"/>
      <c r="AT417" s="486"/>
      <c r="AU417" s="486"/>
      <c r="AV417" s="486"/>
      <c r="AW417" s="486"/>
      <c r="AX417" s="486"/>
      <c r="AY417" s="486"/>
      <c r="AZ417" s="486"/>
      <c r="BA417" s="486"/>
      <c r="BB417" s="486"/>
      <c r="BC417" s="486"/>
      <c r="BD417" s="486"/>
      <c r="BE417" s="486"/>
      <c r="BF417" s="486"/>
      <c r="BG417" s="486"/>
      <c r="BH417" s="486"/>
      <c r="BI417" s="486"/>
      <c r="BJ417" s="486"/>
      <c r="BK417" s="486"/>
      <c r="BL417" s="486"/>
      <c r="BM417" s="486"/>
      <c r="BN417" s="486"/>
      <c r="BO417" s="486"/>
      <c r="BP417" s="486"/>
      <c r="BQ417" s="486"/>
      <c r="BR417" s="486"/>
      <c r="BS417" s="486"/>
      <c r="BT417" s="486"/>
      <c r="BU417" s="486"/>
      <c r="BV417" s="486"/>
      <c r="BW417" s="486"/>
      <c r="BX417" s="486"/>
      <c r="BY417" s="486"/>
      <c r="BZ417" s="486"/>
      <c r="CA417" s="486"/>
      <c r="CB417" s="486"/>
      <c r="CC417" s="486"/>
      <c r="CD417" s="486"/>
      <c r="CE417" s="486"/>
      <c r="CF417" s="486"/>
      <c r="CG417" s="486"/>
      <c r="CH417" s="486"/>
      <c r="CI417" s="486"/>
      <c r="CJ417" s="486"/>
      <c r="CK417" s="486"/>
      <c r="CL417" s="486"/>
      <c r="CM417" s="486"/>
      <c r="CN417" s="486"/>
      <c r="CO417" s="486"/>
      <c r="CP417" s="486"/>
      <c r="CQ417" s="486"/>
      <c r="CR417" s="486"/>
      <c r="CS417" s="486"/>
      <c r="CT417" s="486"/>
      <c r="CU417" s="486"/>
      <c r="CV417" s="486"/>
      <c r="CW417" s="486"/>
      <c r="CX417" s="486"/>
      <c r="CY417" s="486"/>
      <c r="CZ417" s="486"/>
      <c r="DA417" s="486"/>
      <c r="DB417" s="486"/>
      <c r="DC417" s="486"/>
      <c r="DD417" s="486"/>
      <c r="DE417" s="486"/>
      <c r="DF417" s="486"/>
      <c r="DG417" s="486"/>
      <c r="DH417" s="486"/>
      <c r="DI417" s="486"/>
      <c r="DJ417" s="486"/>
      <c r="DK417" s="486"/>
      <c r="DL417" s="486"/>
      <c r="DM417" s="486"/>
      <c r="DN417" s="486"/>
      <c r="DO417" s="486"/>
      <c r="DP417" s="486"/>
      <c r="DQ417" s="486"/>
      <c r="DR417" s="486"/>
      <c r="DS417" s="486"/>
      <c r="DT417" s="486"/>
      <c r="DU417" s="486"/>
      <c r="DV417" s="486"/>
      <c r="DW417" s="486"/>
      <c r="DX417" s="486"/>
      <c r="DY417" s="486"/>
      <c r="DZ417" s="486"/>
      <c r="EA417" s="486"/>
      <c r="EB417" s="486"/>
      <c r="EC417" s="486"/>
      <c r="ED417" s="486"/>
      <c r="EE417" s="486"/>
      <c r="EF417" s="486"/>
    </row>
    <row r="418" spans="1:136" s="300" customFormat="1" x14ac:dyDescent="0.25">
      <c r="A418" s="301"/>
      <c r="C418" s="303"/>
      <c r="D418" s="304"/>
      <c r="E418" s="304"/>
      <c r="F418" s="304"/>
      <c r="G418" s="304"/>
      <c r="H418" s="304"/>
      <c r="I418" s="304"/>
      <c r="J418" s="486"/>
      <c r="K418" s="486"/>
      <c r="L418" s="486">
        <v>32700</v>
      </c>
      <c r="M418" s="486"/>
      <c r="N418" s="486"/>
      <c r="O418" s="486"/>
      <c r="P418" s="486"/>
      <c r="Q418" s="486"/>
      <c r="R418" s="486"/>
      <c r="S418" s="486"/>
      <c r="T418" s="486"/>
      <c r="U418" s="486"/>
      <c r="V418" s="486"/>
      <c r="W418" s="486"/>
      <c r="X418" s="486"/>
      <c r="Y418" s="486"/>
      <c r="Z418" s="486"/>
      <c r="AA418" s="486"/>
      <c r="AB418" s="486"/>
      <c r="AC418" s="486"/>
      <c r="AD418" s="486"/>
      <c r="AE418" s="486"/>
      <c r="AF418" s="486"/>
      <c r="AG418" s="486"/>
      <c r="AH418" s="486"/>
      <c r="AI418" s="486"/>
      <c r="AJ418" s="486"/>
      <c r="AK418" s="486"/>
      <c r="AL418" s="486"/>
      <c r="AM418" s="486"/>
      <c r="AN418" s="486"/>
      <c r="AO418" s="486"/>
      <c r="AP418" s="486"/>
      <c r="AQ418" s="486"/>
      <c r="AR418" s="486"/>
      <c r="AS418" s="486"/>
      <c r="AT418" s="486"/>
      <c r="AU418" s="486"/>
      <c r="AV418" s="486"/>
      <c r="AW418" s="486"/>
      <c r="AX418" s="486"/>
      <c r="AY418" s="486"/>
      <c r="AZ418" s="486"/>
      <c r="BA418" s="486"/>
      <c r="BB418" s="486"/>
      <c r="BC418" s="486"/>
      <c r="BD418" s="486"/>
      <c r="BE418" s="486"/>
      <c r="BF418" s="486"/>
      <c r="BG418" s="486"/>
      <c r="BH418" s="486"/>
      <c r="BI418" s="486"/>
      <c r="BJ418" s="486"/>
      <c r="BK418" s="486"/>
      <c r="BL418" s="486"/>
      <c r="BM418" s="486"/>
      <c r="BN418" s="486"/>
      <c r="BO418" s="486"/>
      <c r="BP418" s="486"/>
      <c r="BQ418" s="486"/>
      <c r="BR418" s="486"/>
      <c r="BS418" s="486"/>
      <c r="BT418" s="486"/>
      <c r="BU418" s="486"/>
      <c r="BV418" s="486"/>
      <c r="BW418" s="486"/>
      <c r="BX418" s="486"/>
      <c r="BY418" s="486"/>
      <c r="BZ418" s="486"/>
      <c r="CA418" s="486"/>
      <c r="CB418" s="486"/>
      <c r="CC418" s="486"/>
      <c r="CD418" s="486"/>
      <c r="CE418" s="486"/>
      <c r="CF418" s="486"/>
      <c r="CG418" s="486"/>
      <c r="CH418" s="486"/>
      <c r="CI418" s="486"/>
      <c r="CJ418" s="486"/>
      <c r="CK418" s="486"/>
      <c r="CL418" s="486"/>
      <c r="CM418" s="486"/>
      <c r="CN418" s="486"/>
      <c r="CO418" s="486"/>
      <c r="CP418" s="486"/>
      <c r="CQ418" s="486"/>
      <c r="CR418" s="486"/>
      <c r="CS418" s="486"/>
      <c r="CT418" s="486"/>
      <c r="CU418" s="486"/>
      <c r="CV418" s="486"/>
      <c r="CW418" s="486"/>
      <c r="CX418" s="486"/>
      <c r="CY418" s="486"/>
      <c r="CZ418" s="486"/>
      <c r="DA418" s="486"/>
      <c r="DB418" s="486"/>
      <c r="DC418" s="486"/>
      <c r="DD418" s="486"/>
      <c r="DE418" s="486"/>
      <c r="DF418" s="486"/>
      <c r="DG418" s="486"/>
      <c r="DH418" s="486"/>
      <c r="DI418" s="486"/>
      <c r="DJ418" s="486"/>
      <c r="DK418" s="486"/>
      <c r="DL418" s="486"/>
      <c r="DM418" s="486"/>
      <c r="DN418" s="486"/>
      <c r="DO418" s="486"/>
      <c r="DP418" s="486"/>
      <c r="DQ418" s="486"/>
      <c r="DR418" s="486"/>
      <c r="DS418" s="486"/>
      <c r="DT418" s="486"/>
      <c r="DU418" s="486"/>
      <c r="DV418" s="486"/>
      <c r="DW418" s="486"/>
      <c r="DX418" s="486"/>
      <c r="DY418" s="486"/>
      <c r="DZ418" s="486"/>
      <c r="EA418" s="486"/>
      <c r="EB418" s="486"/>
      <c r="EC418" s="486"/>
      <c r="ED418" s="486"/>
      <c r="EE418" s="486"/>
      <c r="EF418" s="486"/>
    </row>
    <row r="419" spans="1:136" s="300" customFormat="1" x14ac:dyDescent="0.25">
      <c r="A419" s="301"/>
      <c r="C419" s="303"/>
      <c r="D419" s="304"/>
      <c r="E419" s="304"/>
      <c r="F419" s="304"/>
      <c r="G419" s="304"/>
      <c r="H419" s="304"/>
      <c r="I419" s="304"/>
      <c r="J419" s="486"/>
      <c r="K419" s="486"/>
      <c r="L419" s="486">
        <v>32800</v>
      </c>
      <c r="M419" s="486"/>
      <c r="N419" s="486"/>
      <c r="O419" s="486"/>
      <c r="P419" s="486"/>
      <c r="Q419" s="486"/>
      <c r="R419" s="486"/>
      <c r="S419" s="486"/>
      <c r="T419" s="486"/>
      <c r="U419" s="486"/>
      <c r="V419" s="486"/>
      <c r="W419" s="486"/>
      <c r="X419" s="486"/>
      <c r="Y419" s="486"/>
      <c r="Z419" s="486"/>
      <c r="AA419" s="486"/>
      <c r="AB419" s="486"/>
      <c r="AC419" s="486"/>
      <c r="AD419" s="486"/>
      <c r="AE419" s="486"/>
      <c r="AF419" s="486"/>
      <c r="AG419" s="486"/>
      <c r="AH419" s="486"/>
      <c r="AI419" s="486"/>
      <c r="AJ419" s="486"/>
      <c r="AK419" s="486"/>
      <c r="AL419" s="486"/>
      <c r="AM419" s="486"/>
      <c r="AN419" s="486"/>
      <c r="AO419" s="486"/>
      <c r="AP419" s="486"/>
      <c r="AQ419" s="486"/>
      <c r="AR419" s="486"/>
      <c r="AS419" s="486"/>
      <c r="AT419" s="486"/>
      <c r="AU419" s="486"/>
      <c r="AV419" s="486"/>
      <c r="AW419" s="486"/>
      <c r="AX419" s="486"/>
      <c r="AY419" s="486"/>
      <c r="AZ419" s="486"/>
      <c r="BA419" s="486"/>
      <c r="BB419" s="486"/>
      <c r="BC419" s="486"/>
      <c r="BD419" s="486"/>
      <c r="BE419" s="486"/>
      <c r="BF419" s="486"/>
      <c r="BG419" s="486"/>
      <c r="BH419" s="486"/>
      <c r="BI419" s="486"/>
      <c r="BJ419" s="486"/>
      <c r="BK419" s="486"/>
      <c r="BL419" s="486"/>
      <c r="BM419" s="486"/>
      <c r="BN419" s="486"/>
      <c r="BO419" s="486"/>
      <c r="BP419" s="486"/>
      <c r="BQ419" s="486"/>
      <c r="BR419" s="486"/>
      <c r="BS419" s="486"/>
      <c r="BT419" s="486"/>
      <c r="BU419" s="486"/>
      <c r="BV419" s="486"/>
      <c r="BW419" s="486"/>
      <c r="BX419" s="486"/>
      <c r="BY419" s="486"/>
      <c r="BZ419" s="486"/>
      <c r="CA419" s="486"/>
      <c r="CB419" s="486"/>
      <c r="CC419" s="486"/>
      <c r="CD419" s="486"/>
      <c r="CE419" s="486"/>
      <c r="CF419" s="486"/>
      <c r="CG419" s="486"/>
      <c r="CH419" s="486"/>
      <c r="CI419" s="486"/>
      <c r="CJ419" s="486"/>
      <c r="CK419" s="486"/>
      <c r="CL419" s="486"/>
      <c r="CM419" s="486"/>
      <c r="CN419" s="486"/>
      <c r="CO419" s="486"/>
      <c r="CP419" s="486"/>
      <c r="CQ419" s="486"/>
      <c r="CR419" s="486"/>
      <c r="CS419" s="486"/>
      <c r="CT419" s="486"/>
      <c r="CU419" s="486"/>
      <c r="CV419" s="486"/>
      <c r="CW419" s="486"/>
      <c r="CX419" s="486"/>
      <c r="CY419" s="486"/>
      <c r="CZ419" s="486"/>
      <c r="DA419" s="486"/>
      <c r="DB419" s="486"/>
      <c r="DC419" s="486"/>
      <c r="DD419" s="486"/>
      <c r="DE419" s="486"/>
      <c r="DF419" s="486"/>
      <c r="DG419" s="486"/>
      <c r="DH419" s="486"/>
      <c r="DI419" s="486"/>
      <c r="DJ419" s="486"/>
      <c r="DK419" s="486"/>
      <c r="DL419" s="486"/>
      <c r="DM419" s="486"/>
      <c r="DN419" s="486"/>
      <c r="DO419" s="486"/>
      <c r="DP419" s="486"/>
      <c r="DQ419" s="486"/>
      <c r="DR419" s="486"/>
      <c r="DS419" s="486"/>
      <c r="DT419" s="486"/>
      <c r="DU419" s="486"/>
      <c r="DV419" s="486"/>
      <c r="DW419" s="486"/>
      <c r="DX419" s="486"/>
      <c r="DY419" s="486"/>
      <c r="DZ419" s="486"/>
      <c r="EA419" s="486"/>
      <c r="EB419" s="486"/>
      <c r="EC419" s="486"/>
      <c r="ED419" s="486"/>
      <c r="EE419" s="486"/>
      <c r="EF419" s="486"/>
    </row>
    <row r="420" spans="1:136" s="300" customFormat="1" x14ac:dyDescent="0.25">
      <c r="A420" s="301"/>
      <c r="C420" s="303"/>
      <c r="D420" s="304"/>
      <c r="E420" s="304"/>
      <c r="F420" s="304"/>
      <c r="G420" s="304"/>
      <c r="H420" s="304"/>
      <c r="I420" s="304"/>
      <c r="J420" s="486"/>
      <c r="K420" s="486"/>
      <c r="L420" s="486">
        <v>32900</v>
      </c>
      <c r="M420" s="486"/>
      <c r="N420" s="486"/>
      <c r="O420" s="486"/>
      <c r="P420" s="486"/>
      <c r="Q420" s="486"/>
      <c r="R420" s="486"/>
      <c r="S420" s="486"/>
      <c r="T420" s="486"/>
      <c r="U420" s="486"/>
      <c r="V420" s="486"/>
      <c r="W420" s="486"/>
      <c r="X420" s="486"/>
      <c r="Y420" s="486"/>
      <c r="Z420" s="486"/>
      <c r="AA420" s="486"/>
      <c r="AB420" s="486"/>
      <c r="AC420" s="486"/>
      <c r="AD420" s="486"/>
      <c r="AE420" s="486"/>
      <c r="AF420" s="486"/>
      <c r="AG420" s="486"/>
      <c r="AH420" s="486"/>
      <c r="AI420" s="486"/>
      <c r="AJ420" s="486"/>
      <c r="AK420" s="486"/>
      <c r="AL420" s="486"/>
      <c r="AM420" s="486"/>
      <c r="AN420" s="486"/>
      <c r="AO420" s="486"/>
      <c r="AP420" s="486"/>
      <c r="AQ420" s="486"/>
      <c r="AR420" s="486"/>
      <c r="AS420" s="486"/>
      <c r="AT420" s="486"/>
      <c r="AU420" s="486"/>
      <c r="AV420" s="486"/>
      <c r="AW420" s="486"/>
      <c r="AX420" s="486"/>
      <c r="AY420" s="486"/>
      <c r="AZ420" s="486"/>
      <c r="BA420" s="486"/>
      <c r="BB420" s="486"/>
      <c r="BC420" s="486"/>
      <c r="BD420" s="486"/>
      <c r="BE420" s="486"/>
      <c r="BF420" s="486"/>
      <c r="BG420" s="486"/>
      <c r="BH420" s="486"/>
      <c r="BI420" s="486"/>
      <c r="BJ420" s="486"/>
      <c r="BK420" s="486"/>
      <c r="BL420" s="486"/>
      <c r="BM420" s="486"/>
      <c r="BN420" s="486"/>
      <c r="BO420" s="486"/>
      <c r="BP420" s="486"/>
      <c r="BQ420" s="486"/>
      <c r="BR420" s="486"/>
      <c r="BS420" s="486"/>
      <c r="BT420" s="486"/>
      <c r="BU420" s="486"/>
      <c r="BV420" s="486"/>
      <c r="BW420" s="486"/>
      <c r="BX420" s="486"/>
      <c r="BY420" s="486"/>
      <c r="BZ420" s="486"/>
      <c r="CA420" s="486"/>
      <c r="CB420" s="486"/>
      <c r="CC420" s="486"/>
      <c r="CD420" s="486"/>
      <c r="CE420" s="486"/>
      <c r="CF420" s="486"/>
      <c r="CG420" s="486"/>
      <c r="CH420" s="486"/>
      <c r="CI420" s="486"/>
      <c r="CJ420" s="486"/>
      <c r="CK420" s="486"/>
      <c r="CL420" s="486"/>
      <c r="CM420" s="486"/>
      <c r="CN420" s="486"/>
      <c r="CO420" s="486"/>
      <c r="CP420" s="486"/>
      <c r="CQ420" s="486"/>
      <c r="CR420" s="486"/>
      <c r="CS420" s="486"/>
      <c r="CT420" s="486"/>
      <c r="CU420" s="486"/>
      <c r="CV420" s="486"/>
      <c r="CW420" s="486"/>
      <c r="CX420" s="486"/>
      <c r="CY420" s="486"/>
      <c r="CZ420" s="486"/>
      <c r="DA420" s="486"/>
      <c r="DB420" s="486"/>
      <c r="DC420" s="486"/>
      <c r="DD420" s="486"/>
      <c r="DE420" s="486"/>
      <c r="DF420" s="486"/>
      <c r="DG420" s="486"/>
      <c r="DH420" s="486"/>
      <c r="DI420" s="486"/>
      <c r="DJ420" s="486"/>
      <c r="DK420" s="486"/>
      <c r="DL420" s="486"/>
      <c r="DM420" s="486"/>
      <c r="DN420" s="486"/>
      <c r="DO420" s="486"/>
      <c r="DP420" s="486"/>
      <c r="DQ420" s="486"/>
      <c r="DR420" s="486"/>
      <c r="DS420" s="486"/>
      <c r="DT420" s="486"/>
      <c r="DU420" s="486"/>
      <c r="DV420" s="486"/>
      <c r="DW420" s="486"/>
      <c r="DX420" s="486"/>
      <c r="DY420" s="486"/>
      <c r="DZ420" s="486"/>
      <c r="EA420" s="486"/>
      <c r="EB420" s="486"/>
      <c r="EC420" s="486"/>
      <c r="ED420" s="486"/>
      <c r="EE420" s="486"/>
      <c r="EF420" s="486"/>
    </row>
    <row r="421" spans="1:136" s="300" customFormat="1" x14ac:dyDescent="0.25">
      <c r="A421" s="301"/>
      <c r="C421" s="303"/>
      <c r="D421" s="304"/>
      <c r="E421" s="304"/>
      <c r="F421" s="304"/>
      <c r="G421" s="304"/>
      <c r="H421" s="304"/>
      <c r="I421" s="304"/>
      <c r="J421" s="486"/>
      <c r="K421" s="486"/>
      <c r="L421" s="486">
        <v>33000</v>
      </c>
      <c r="M421" s="486"/>
      <c r="N421" s="486"/>
      <c r="O421" s="486"/>
      <c r="P421" s="486"/>
      <c r="Q421" s="486"/>
      <c r="R421" s="486"/>
      <c r="S421" s="486"/>
      <c r="T421" s="486"/>
      <c r="U421" s="486"/>
      <c r="V421" s="486"/>
      <c r="W421" s="486"/>
      <c r="X421" s="486"/>
      <c r="Y421" s="486"/>
      <c r="Z421" s="486"/>
      <c r="AA421" s="486"/>
      <c r="AB421" s="486"/>
      <c r="AC421" s="486"/>
      <c r="AD421" s="486"/>
      <c r="AE421" s="486"/>
      <c r="AF421" s="486"/>
      <c r="AG421" s="486"/>
      <c r="AH421" s="486"/>
      <c r="AI421" s="486"/>
      <c r="AJ421" s="486"/>
      <c r="AK421" s="486"/>
      <c r="AL421" s="486"/>
      <c r="AM421" s="486"/>
      <c r="AN421" s="486"/>
      <c r="AO421" s="486"/>
      <c r="AP421" s="486"/>
      <c r="AQ421" s="486"/>
      <c r="AR421" s="486"/>
      <c r="AS421" s="486"/>
      <c r="AT421" s="486"/>
      <c r="AU421" s="486"/>
      <c r="AV421" s="486"/>
      <c r="AW421" s="486"/>
      <c r="AX421" s="486"/>
      <c r="AY421" s="486"/>
      <c r="AZ421" s="486"/>
      <c r="BA421" s="486"/>
      <c r="BB421" s="486"/>
      <c r="BC421" s="486"/>
      <c r="BD421" s="486"/>
      <c r="BE421" s="486"/>
      <c r="BF421" s="486"/>
      <c r="BG421" s="486"/>
      <c r="BH421" s="486"/>
      <c r="BI421" s="486"/>
      <c r="BJ421" s="486"/>
      <c r="BK421" s="486"/>
      <c r="BL421" s="486"/>
      <c r="BM421" s="486"/>
      <c r="BN421" s="486"/>
      <c r="BO421" s="486"/>
      <c r="BP421" s="486"/>
      <c r="BQ421" s="486"/>
      <c r="BR421" s="486"/>
      <c r="BS421" s="486"/>
      <c r="BT421" s="486"/>
      <c r="BU421" s="486"/>
      <c r="BV421" s="486"/>
      <c r="BW421" s="486"/>
      <c r="BX421" s="486"/>
      <c r="BY421" s="486"/>
      <c r="BZ421" s="486"/>
      <c r="CA421" s="486"/>
      <c r="CB421" s="486"/>
      <c r="CC421" s="486"/>
      <c r="CD421" s="486"/>
      <c r="CE421" s="486"/>
      <c r="CF421" s="486"/>
      <c r="CG421" s="486"/>
      <c r="CH421" s="486"/>
      <c r="CI421" s="486"/>
      <c r="CJ421" s="486"/>
      <c r="CK421" s="486"/>
      <c r="CL421" s="486"/>
      <c r="CM421" s="486"/>
      <c r="CN421" s="486"/>
      <c r="CO421" s="486"/>
      <c r="CP421" s="486"/>
      <c r="CQ421" s="486"/>
      <c r="CR421" s="486"/>
      <c r="CS421" s="486"/>
      <c r="CT421" s="486"/>
      <c r="CU421" s="486"/>
      <c r="CV421" s="486"/>
      <c r="CW421" s="486"/>
      <c r="CX421" s="486"/>
      <c r="CY421" s="486"/>
      <c r="CZ421" s="486"/>
      <c r="DA421" s="486"/>
      <c r="DB421" s="486"/>
      <c r="DC421" s="486"/>
      <c r="DD421" s="486"/>
      <c r="DE421" s="486"/>
      <c r="DF421" s="486"/>
      <c r="DG421" s="486"/>
      <c r="DH421" s="486"/>
      <c r="DI421" s="486"/>
      <c r="DJ421" s="486"/>
      <c r="DK421" s="486"/>
      <c r="DL421" s="486"/>
      <c r="DM421" s="486"/>
      <c r="DN421" s="486"/>
      <c r="DO421" s="486"/>
      <c r="DP421" s="486"/>
      <c r="DQ421" s="486"/>
      <c r="DR421" s="486"/>
      <c r="DS421" s="486"/>
      <c r="DT421" s="486"/>
      <c r="DU421" s="486"/>
      <c r="DV421" s="486"/>
      <c r="DW421" s="486"/>
      <c r="DX421" s="486"/>
      <c r="DY421" s="486"/>
      <c r="DZ421" s="486"/>
      <c r="EA421" s="486"/>
      <c r="EB421" s="486"/>
      <c r="EC421" s="486"/>
      <c r="ED421" s="486"/>
      <c r="EE421" s="486"/>
      <c r="EF421" s="486"/>
    </row>
    <row r="422" spans="1:136" s="300" customFormat="1" x14ac:dyDescent="0.25">
      <c r="A422" s="301"/>
      <c r="C422" s="303"/>
      <c r="D422" s="304"/>
      <c r="E422" s="304"/>
      <c r="F422" s="304"/>
      <c r="G422" s="304"/>
      <c r="H422" s="304"/>
      <c r="I422" s="304"/>
      <c r="J422" s="486"/>
      <c r="K422" s="486"/>
      <c r="L422" s="486">
        <v>33100</v>
      </c>
      <c r="M422" s="486"/>
      <c r="N422" s="486"/>
      <c r="O422" s="486"/>
      <c r="P422" s="486"/>
      <c r="Q422" s="486"/>
      <c r="R422" s="486"/>
      <c r="S422" s="486"/>
      <c r="T422" s="486"/>
      <c r="U422" s="486"/>
      <c r="V422" s="486"/>
      <c r="W422" s="486"/>
      <c r="X422" s="486"/>
      <c r="Y422" s="486"/>
      <c r="Z422" s="486"/>
      <c r="AA422" s="486"/>
      <c r="AB422" s="486"/>
      <c r="AC422" s="486"/>
      <c r="AD422" s="486"/>
      <c r="AE422" s="486"/>
      <c r="AF422" s="486"/>
      <c r="AG422" s="486"/>
      <c r="AH422" s="486"/>
      <c r="AI422" s="486"/>
      <c r="AJ422" s="486"/>
      <c r="AK422" s="486"/>
      <c r="AL422" s="486"/>
      <c r="AM422" s="486"/>
      <c r="AN422" s="486"/>
      <c r="AO422" s="486"/>
      <c r="AP422" s="486"/>
      <c r="AQ422" s="486"/>
      <c r="AR422" s="486"/>
      <c r="AS422" s="486"/>
      <c r="AT422" s="486"/>
      <c r="AU422" s="486"/>
      <c r="AV422" s="486"/>
      <c r="AW422" s="486"/>
      <c r="AX422" s="486"/>
      <c r="AY422" s="486"/>
      <c r="AZ422" s="486"/>
      <c r="BA422" s="486"/>
      <c r="BB422" s="486"/>
      <c r="BC422" s="486"/>
      <c r="BD422" s="486"/>
      <c r="BE422" s="486"/>
      <c r="BF422" s="486"/>
      <c r="BG422" s="486"/>
      <c r="BH422" s="486"/>
      <c r="BI422" s="486"/>
      <c r="BJ422" s="486"/>
      <c r="BK422" s="486"/>
      <c r="BL422" s="486"/>
      <c r="BM422" s="486"/>
      <c r="BN422" s="486"/>
      <c r="BO422" s="486"/>
      <c r="BP422" s="486"/>
      <c r="BQ422" s="486"/>
      <c r="BR422" s="486"/>
      <c r="BS422" s="486"/>
      <c r="BT422" s="486"/>
      <c r="BU422" s="486"/>
      <c r="BV422" s="486"/>
      <c r="BW422" s="486"/>
      <c r="BX422" s="486"/>
      <c r="BY422" s="486"/>
      <c r="BZ422" s="486"/>
      <c r="CA422" s="486"/>
      <c r="CB422" s="486"/>
      <c r="CC422" s="486"/>
      <c r="CD422" s="486"/>
      <c r="CE422" s="486"/>
      <c r="CF422" s="486"/>
      <c r="CG422" s="486"/>
      <c r="CH422" s="486"/>
      <c r="CI422" s="486"/>
      <c r="CJ422" s="486"/>
      <c r="CK422" s="486"/>
      <c r="CL422" s="486"/>
      <c r="CM422" s="486"/>
      <c r="CN422" s="486"/>
      <c r="CO422" s="486"/>
      <c r="CP422" s="486"/>
      <c r="CQ422" s="486"/>
      <c r="CR422" s="486"/>
      <c r="CS422" s="486"/>
      <c r="CT422" s="486"/>
      <c r="CU422" s="486"/>
      <c r="CV422" s="486"/>
      <c r="CW422" s="486"/>
      <c r="CX422" s="486"/>
      <c r="CY422" s="486"/>
      <c r="CZ422" s="486"/>
      <c r="DA422" s="486"/>
      <c r="DB422" s="486"/>
      <c r="DC422" s="486"/>
      <c r="DD422" s="486"/>
      <c r="DE422" s="486"/>
      <c r="DF422" s="486"/>
      <c r="DG422" s="486"/>
      <c r="DH422" s="486"/>
      <c r="DI422" s="486"/>
      <c r="DJ422" s="486"/>
      <c r="DK422" s="486"/>
      <c r="DL422" s="486"/>
      <c r="DM422" s="486"/>
      <c r="DN422" s="486"/>
      <c r="DO422" s="486"/>
      <c r="DP422" s="486"/>
      <c r="DQ422" s="486"/>
      <c r="DR422" s="486"/>
      <c r="DS422" s="486"/>
      <c r="DT422" s="486"/>
      <c r="DU422" s="486"/>
      <c r="DV422" s="486"/>
      <c r="DW422" s="486"/>
      <c r="DX422" s="486"/>
      <c r="DY422" s="486"/>
      <c r="DZ422" s="486"/>
      <c r="EA422" s="486"/>
      <c r="EB422" s="486"/>
      <c r="EC422" s="486"/>
      <c r="ED422" s="486"/>
      <c r="EE422" s="486"/>
      <c r="EF422" s="486"/>
    </row>
    <row r="423" spans="1:136" s="300" customFormat="1" x14ac:dyDescent="0.25">
      <c r="A423" s="301"/>
      <c r="C423" s="303"/>
      <c r="D423" s="304"/>
      <c r="E423" s="304"/>
      <c r="F423" s="304"/>
      <c r="G423" s="304"/>
      <c r="H423" s="304"/>
      <c r="I423" s="304"/>
      <c r="J423" s="486"/>
      <c r="K423" s="486"/>
      <c r="L423" s="486">
        <v>33200</v>
      </c>
      <c r="M423" s="486"/>
      <c r="N423" s="486"/>
      <c r="O423" s="486"/>
      <c r="P423" s="486"/>
      <c r="Q423" s="486"/>
      <c r="R423" s="486"/>
      <c r="S423" s="486"/>
      <c r="T423" s="486"/>
      <c r="U423" s="486"/>
      <c r="V423" s="486"/>
      <c r="W423" s="486"/>
      <c r="X423" s="486"/>
      <c r="Y423" s="486"/>
      <c r="Z423" s="486"/>
      <c r="AA423" s="486"/>
      <c r="AB423" s="486"/>
      <c r="AC423" s="486"/>
      <c r="AD423" s="486"/>
      <c r="AE423" s="486"/>
      <c r="AF423" s="486"/>
      <c r="AG423" s="486"/>
      <c r="AH423" s="486"/>
      <c r="AI423" s="486"/>
      <c r="AJ423" s="486"/>
      <c r="AK423" s="486"/>
      <c r="AL423" s="486"/>
      <c r="AM423" s="486"/>
      <c r="AN423" s="486"/>
      <c r="AO423" s="486"/>
      <c r="AP423" s="486"/>
      <c r="AQ423" s="486"/>
      <c r="AR423" s="486"/>
      <c r="AS423" s="486"/>
      <c r="AT423" s="486"/>
      <c r="AU423" s="486"/>
      <c r="AV423" s="486"/>
      <c r="AW423" s="486"/>
      <c r="AX423" s="486"/>
      <c r="AY423" s="486"/>
      <c r="AZ423" s="486"/>
      <c r="BA423" s="486"/>
      <c r="BB423" s="486"/>
      <c r="BC423" s="486"/>
      <c r="BD423" s="486"/>
      <c r="BE423" s="486"/>
      <c r="BF423" s="486"/>
      <c r="BG423" s="486"/>
      <c r="BH423" s="486"/>
      <c r="BI423" s="486"/>
      <c r="BJ423" s="486"/>
      <c r="BK423" s="486"/>
      <c r="BL423" s="486"/>
      <c r="BM423" s="486"/>
      <c r="BN423" s="486"/>
      <c r="BO423" s="486"/>
      <c r="BP423" s="486"/>
      <c r="BQ423" s="486"/>
      <c r="BR423" s="486"/>
      <c r="BS423" s="486"/>
      <c r="BT423" s="486"/>
      <c r="BU423" s="486"/>
      <c r="BV423" s="486"/>
      <c r="BW423" s="486"/>
      <c r="BX423" s="486"/>
      <c r="BY423" s="486"/>
      <c r="BZ423" s="486"/>
      <c r="CA423" s="486"/>
      <c r="CB423" s="486"/>
      <c r="CC423" s="486"/>
      <c r="CD423" s="486"/>
      <c r="CE423" s="486"/>
      <c r="CF423" s="486"/>
      <c r="CG423" s="486"/>
      <c r="CH423" s="486"/>
      <c r="CI423" s="486"/>
      <c r="CJ423" s="486"/>
      <c r="CK423" s="486"/>
      <c r="CL423" s="486"/>
      <c r="CM423" s="486"/>
      <c r="CN423" s="486"/>
      <c r="CO423" s="486"/>
      <c r="CP423" s="486"/>
      <c r="CQ423" s="486"/>
      <c r="CR423" s="486"/>
      <c r="CS423" s="486"/>
      <c r="CT423" s="486"/>
      <c r="CU423" s="486"/>
      <c r="CV423" s="486"/>
      <c r="CW423" s="486"/>
      <c r="CX423" s="486"/>
      <c r="CY423" s="486"/>
      <c r="CZ423" s="486"/>
      <c r="DA423" s="486"/>
      <c r="DB423" s="486"/>
      <c r="DC423" s="486"/>
      <c r="DD423" s="486"/>
      <c r="DE423" s="486"/>
      <c r="DF423" s="486"/>
      <c r="DG423" s="486"/>
      <c r="DH423" s="486"/>
      <c r="DI423" s="486"/>
      <c r="DJ423" s="486"/>
      <c r="DK423" s="486"/>
      <c r="DL423" s="486"/>
      <c r="DM423" s="486"/>
      <c r="DN423" s="486"/>
      <c r="DO423" s="486"/>
      <c r="DP423" s="486"/>
      <c r="DQ423" s="486"/>
      <c r="DR423" s="486"/>
      <c r="DS423" s="486"/>
      <c r="DT423" s="486"/>
      <c r="DU423" s="486"/>
      <c r="DV423" s="486"/>
      <c r="DW423" s="486"/>
      <c r="DX423" s="486"/>
      <c r="DY423" s="486"/>
      <c r="DZ423" s="486"/>
      <c r="EA423" s="486"/>
      <c r="EB423" s="486"/>
      <c r="EC423" s="486"/>
      <c r="ED423" s="486"/>
      <c r="EE423" s="486"/>
      <c r="EF423" s="486"/>
    </row>
    <row r="424" spans="1:136" s="300" customFormat="1" x14ac:dyDescent="0.25">
      <c r="A424" s="301"/>
      <c r="C424" s="303"/>
      <c r="D424" s="304"/>
      <c r="E424" s="304"/>
      <c r="F424" s="304"/>
      <c r="G424" s="304"/>
      <c r="H424" s="304"/>
      <c r="I424" s="304"/>
      <c r="J424" s="486"/>
      <c r="K424" s="486"/>
      <c r="L424" s="486">
        <v>33300</v>
      </c>
      <c r="M424" s="486"/>
      <c r="N424" s="486"/>
      <c r="O424" s="486"/>
      <c r="P424" s="486"/>
      <c r="Q424" s="486"/>
      <c r="R424" s="486"/>
      <c r="S424" s="486"/>
      <c r="T424" s="486"/>
      <c r="U424" s="486"/>
      <c r="V424" s="486"/>
      <c r="W424" s="486"/>
      <c r="X424" s="486"/>
      <c r="Y424" s="486"/>
      <c r="Z424" s="486"/>
      <c r="AA424" s="486"/>
      <c r="AB424" s="486"/>
      <c r="AC424" s="486"/>
      <c r="AD424" s="486"/>
      <c r="AE424" s="486"/>
      <c r="AF424" s="486"/>
      <c r="AG424" s="486"/>
      <c r="AH424" s="486"/>
      <c r="AI424" s="486"/>
      <c r="AJ424" s="486"/>
      <c r="AK424" s="486"/>
      <c r="AL424" s="486"/>
      <c r="AM424" s="486"/>
      <c r="AN424" s="486"/>
      <c r="AO424" s="486"/>
      <c r="AP424" s="486"/>
      <c r="AQ424" s="486"/>
      <c r="AR424" s="486"/>
      <c r="AS424" s="486"/>
      <c r="AT424" s="486"/>
      <c r="AU424" s="486"/>
      <c r="AV424" s="486"/>
      <c r="AW424" s="486"/>
      <c r="AX424" s="486"/>
      <c r="AY424" s="486"/>
      <c r="AZ424" s="486"/>
      <c r="BA424" s="486"/>
      <c r="BB424" s="486"/>
      <c r="BC424" s="486"/>
      <c r="BD424" s="486"/>
      <c r="BE424" s="486"/>
      <c r="BF424" s="486"/>
      <c r="BG424" s="486"/>
      <c r="BH424" s="486"/>
      <c r="BI424" s="486"/>
      <c r="BJ424" s="486"/>
      <c r="BK424" s="486"/>
      <c r="BL424" s="486"/>
      <c r="BM424" s="486"/>
      <c r="BN424" s="486"/>
      <c r="BO424" s="486"/>
      <c r="BP424" s="486"/>
      <c r="BQ424" s="486"/>
      <c r="BR424" s="486"/>
      <c r="BS424" s="486"/>
      <c r="BT424" s="486"/>
      <c r="BU424" s="486"/>
      <c r="BV424" s="486"/>
      <c r="BW424" s="486"/>
      <c r="BX424" s="486"/>
      <c r="BY424" s="486"/>
      <c r="BZ424" s="486"/>
      <c r="CA424" s="486"/>
      <c r="CB424" s="486"/>
      <c r="CC424" s="486"/>
      <c r="CD424" s="486"/>
      <c r="CE424" s="486"/>
      <c r="CF424" s="486"/>
      <c r="CG424" s="486"/>
      <c r="CH424" s="486"/>
      <c r="CI424" s="486"/>
      <c r="CJ424" s="486"/>
      <c r="CK424" s="486"/>
      <c r="CL424" s="486"/>
      <c r="CM424" s="486"/>
      <c r="CN424" s="486"/>
      <c r="CO424" s="486"/>
      <c r="CP424" s="486"/>
      <c r="CQ424" s="486"/>
      <c r="CR424" s="486"/>
      <c r="CS424" s="486"/>
      <c r="CT424" s="486"/>
      <c r="CU424" s="486"/>
      <c r="CV424" s="486"/>
      <c r="CW424" s="486"/>
      <c r="CX424" s="486"/>
      <c r="CY424" s="486"/>
      <c r="CZ424" s="486"/>
      <c r="DA424" s="486"/>
      <c r="DB424" s="486"/>
      <c r="DC424" s="486"/>
      <c r="DD424" s="486"/>
      <c r="DE424" s="486"/>
      <c r="DF424" s="486"/>
      <c r="DG424" s="486"/>
      <c r="DH424" s="486"/>
      <c r="DI424" s="486"/>
      <c r="DJ424" s="486"/>
      <c r="DK424" s="486"/>
      <c r="DL424" s="486"/>
      <c r="DM424" s="486"/>
      <c r="DN424" s="486"/>
      <c r="DO424" s="486"/>
      <c r="DP424" s="486"/>
      <c r="DQ424" s="486"/>
      <c r="DR424" s="486"/>
      <c r="DS424" s="486"/>
      <c r="DT424" s="486"/>
      <c r="DU424" s="486"/>
      <c r="DV424" s="486"/>
      <c r="DW424" s="486"/>
      <c r="DX424" s="486"/>
      <c r="DY424" s="486"/>
      <c r="DZ424" s="486"/>
      <c r="EA424" s="486"/>
      <c r="EB424" s="486"/>
      <c r="EC424" s="486"/>
      <c r="ED424" s="486"/>
      <c r="EE424" s="486"/>
      <c r="EF424" s="486"/>
    </row>
    <row r="425" spans="1:136" s="300" customFormat="1" x14ac:dyDescent="0.25">
      <c r="A425" s="301"/>
      <c r="C425" s="303"/>
      <c r="D425" s="304"/>
      <c r="E425" s="304"/>
      <c r="F425" s="304"/>
      <c r="G425" s="304"/>
      <c r="H425" s="304"/>
      <c r="I425" s="304"/>
      <c r="J425" s="486"/>
      <c r="K425" s="486"/>
      <c r="L425" s="486">
        <v>33400</v>
      </c>
      <c r="M425" s="486"/>
      <c r="N425" s="486"/>
      <c r="O425" s="486"/>
      <c r="P425" s="486"/>
      <c r="Q425" s="486"/>
      <c r="R425" s="486"/>
      <c r="S425" s="486"/>
      <c r="T425" s="486"/>
      <c r="U425" s="486"/>
      <c r="V425" s="486"/>
      <c r="W425" s="486"/>
      <c r="X425" s="486"/>
      <c r="Y425" s="486"/>
      <c r="Z425" s="486"/>
      <c r="AA425" s="486"/>
      <c r="AB425" s="486"/>
      <c r="AC425" s="486"/>
      <c r="AD425" s="486"/>
      <c r="AE425" s="486"/>
      <c r="AF425" s="486"/>
      <c r="AG425" s="486"/>
      <c r="AH425" s="486"/>
      <c r="AI425" s="486"/>
      <c r="AJ425" s="486"/>
      <c r="AK425" s="486"/>
      <c r="AL425" s="486"/>
      <c r="AM425" s="486"/>
      <c r="AN425" s="486"/>
      <c r="AO425" s="486"/>
      <c r="AP425" s="486"/>
      <c r="AQ425" s="486"/>
      <c r="AR425" s="486"/>
      <c r="AS425" s="486"/>
      <c r="AT425" s="486"/>
      <c r="AU425" s="486"/>
      <c r="AV425" s="486"/>
      <c r="AW425" s="486"/>
      <c r="AX425" s="486"/>
      <c r="AY425" s="486"/>
      <c r="AZ425" s="486"/>
      <c r="BA425" s="486"/>
      <c r="BB425" s="486"/>
      <c r="BC425" s="486"/>
      <c r="BD425" s="486"/>
      <c r="BE425" s="486"/>
      <c r="BF425" s="486"/>
      <c r="BG425" s="486"/>
      <c r="BH425" s="486"/>
      <c r="BI425" s="486"/>
      <c r="BJ425" s="486"/>
      <c r="BK425" s="486"/>
      <c r="BL425" s="486"/>
      <c r="BM425" s="486"/>
      <c r="BN425" s="486"/>
      <c r="BO425" s="486"/>
      <c r="BP425" s="486"/>
      <c r="BQ425" s="486"/>
      <c r="BR425" s="486"/>
      <c r="BS425" s="486"/>
      <c r="BT425" s="486"/>
      <c r="BU425" s="486"/>
      <c r="BV425" s="486"/>
      <c r="BW425" s="486"/>
      <c r="BX425" s="486"/>
      <c r="BY425" s="486"/>
      <c r="BZ425" s="486"/>
      <c r="CA425" s="486"/>
      <c r="CB425" s="486"/>
      <c r="CC425" s="486"/>
      <c r="CD425" s="486"/>
      <c r="CE425" s="486"/>
      <c r="CF425" s="486"/>
      <c r="CG425" s="486"/>
      <c r="CH425" s="486"/>
      <c r="CI425" s="486"/>
      <c r="CJ425" s="486"/>
      <c r="CK425" s="486"/>
      <c r="CL425" s="486"/>
      <c r="CM425" s="486"/>
      <c r="CN425" s="486"/>
      <c r="CO425" s="486"/>
      <c r="CP425" s="486"/>
      <c r="CQ425" s="486"/>
      <c r="CR425" s="486"/>
      <c r="CS425" s="486"/>
      <c r="CT425" s="486"/>
      <c r="CU425" s="486"/>
      <c r="CV425" s="486"/>
      <c r="CW425" s="486"/>
      <c r="CX425" s="486"/>
      <c r="CY425" s="486"/>
      <c r="CZ425" s="486"/>
      <c r="DA425" s="486"/>
      <c r="DB425" s="486"/>
      <c r="DC425" s="486"/>
      <c r="DD425" s="486"/>
      <c r="DE425" s="486"/>
      <c r="DF425" s="486"/>
      <c r="DG425" s="486"/>
      <c r="DH425" s="486"/>
      <c r="DI425" s="486"/>
      <c r="DJ425" s="486"/>
      <c r="DK425" s="486"/>
      <c r="DL425" s="486"/>
      <c r="DM425" s="486"/>
      <c r="DN425" s="486"/>
      <c r="DO425" s="486"/>
      <c r="DP425" s="486"/>
      <c r="DQ425" s="486"/>
      <c r="DR425" s="486"/>
      <c r="DS425" s="486"/>
      <c r="DT425" s="486"/>
      <c r="DU425" s="486"/>
      <c r="DV425" s="486"/>
      <c r="DW425" s="486"/>
      <c r="DX425" s="486"/>
      <c r="DY425" s="486"/>
      <c r="DZ425" s="486"/>
      <c r="EA425" s="486"/>
      <c r="EB425" s="486"/>
      <c r="EC425" s="486"/>
      <c r="ED425" s="486"/>
      <c r="EE425" s="486"/>
      <c r="EF425" s="486"/>
    </row>
    <row r="426" spans="1:136" s="300" customFormat="1" x14ac:dyDescent="0.25">
      <c r="A426" s="301"/>
      <c r="C426" s="303"/>
      <c r="D426" s="304"/>
      <c r="E426" s="304"/>
      <c r="F426" s="304"/>
      <c r="G426" s="304"/>
      <c r="H426" s="304"/>
      <c r="I426" s="304"/>
      <c r="J426" s="486"/>
      <c r="K426" s="486"/>
      <c r="L426" s="486">
        <v>33500</v>
      </c>
      <c r="M426" s="486"/>
      <c r="N426" s="486"/>
      <c r="O426" s="486"/>
      <c r="P426" s="486"/>
      <c r="Q426" s="486"/>
      <c r="R426" s="486"/>
      <c r="S426" s="486"/>
      <c r="T426" s="486"/>
      <c r="U426" s="486"/>
      <c r="V426" s="486"/>
      <c r="W426" s="486"/>
      <c r="X426" s="486"/>
      <c r="Y426" s="486"/>
      <c r="Z426" s="486"/>
      <c r="AA426" s="486"/>
      <c r="AB426" s="486"/>
      <c r="AC426" s="486"/>
      <c r="AD426" s="486"/>
      <c r="AE426" s="486"/>
      <c r="AF426" s="486"/>
      <c r="AG426" s="486"/>
      <c r="AH426" s="486"/>
      <c r="AI426" s="486"/>
      <c r="AJ426" s="486"/>
      <c r="AK426" s="486"/>
      <c r="AL426" s="486"/>
      <c r="AM426" s="486"/>
      <c r="AN426" s="486"/>
      <c r="AO426" s="486"/>
      <c r="AP426" s="486"/>
      <c r="AQ426" s="486"/>
      <c r="AR426" s="486"/>
      <c r="AS426" s="486"/>
      <c r="AT426" s="486"/>
      <c r="AU426" s="486"/>
      <c r="AV426" s="486"/>
      <c r="AW426" s="486"/>
      <c r="AX426" s="486"/>
      <c r="AY426" s="486"/>
      <c r="AZ426" s="486"/>
      <c r="BA426" s="486"/>
      <c r="BB426" s="486"/>
      <c r="BC426" s="486"/>
      <c r="BD426" s="486"/>
      <c r="BE426" s="486"/>
      <c r="BF426" s="486"/>
      <c r="BG426" s="486"/>
      <c r="BH426" s="486"/>
      <c r="BI426" s="486"/>
      <c r="BJ426" s="486"/>
      <c r="BK426" s="486"/>
      <c r="BL426" s="486"/>
      <c r="BM426" s="486"/>
      <c r="BN426" s="486"/>
      <c r="BO426" s="486"/>
      <c r="BP426" s="486"/>
      <c r="BQ426" s="486"/>
      <c r="BR426" s="486"/>
      <c r="BS426" s="486"/>
      <c r="BT426" s="486"/>
      <c r="BU426" s="486"/>
      <c r="BV426" s="486"/>
      <c r="BW426" s="486"/>
      <c r="BX426" s="486"/>
      <c r="BY426" s="486"/>
      <c r="BZ426" s="486"/>
      <c r="CA426" s="486"/>
      <c r="CB426" s="486"/>
      <c r="CC426" s="486"/>
      <c r="CD426" s="486"/>
      <c r="CE426" s="486"/>
      <c r="CF426" s="486"/>
      <c r="CG426" s="486"/>
      <c r="CH426" s="486"/>
      <c r="CI426" s="486"/>
      <c r="CJ426" s="486"/>
      <c r="CK426" s="486"/>
      <c r="CL426" s="486"/>
      <c r="CM426" s="486"/>
      <c r="CN426" s="486"/>
      <c r="CO426" s="486"/>
      <c r="CP426" s="486"/>
      <c r="CQ426" s="486"/>
      <c r="CR426" s="486"/>
      <c r="CS426" s="486"/>
      <c r="CT426" s="486"/>
      <c r="CU426" s="486"/>
      <c r="CV426" s="486"/>
      <c r="CW426" s="486"/>
      <c r="CX426" s="486"/>
      <c r="CY426" s="486"/>
      <c r="CZ426" s="486"/>
      <c r="DA426" s="486"/>
      <c r="DB426" s="486"/>
      <c r="DC426" s="486"/>
      <c r="DD426" s="486"/>
      <c r="DE426" s="486"/>
      <c r="DF426" s="486"/>
      <c r="DG426" s="486"/>
      <c r="DH426" s="486"/>
      <c r="DI426" s="486"/>
      <c r="DJ426" s="486"/>
      <c r="DK426" s="486"/>
      <c r="DL426" s="486"/>
      <c r="DM426" s="486"/>
      <c r="DN426" s="486"/>
      <c r="DO426" s="486"/>
      <c r="DP426" s="486"/>
      <c r="DQ426" s="486"/>
      <c r="DR426" s="486"/>
      <c r="DS426" s="486"/>
      <c r="DT426" s="486"/>
      <c r="DU426" s="486"/>
      <c r="DV426" s="486"/>
      <c r="DW426" s="486"/>
      <c r="DX426" s="486"/>
      <c r="DY426" s="486"/>
      <c r="DZ426" s="486"/>
      <c r="EA426" s="486"/>
      <c r="EB426" s="486"/>
      <c r="EC426" s="486"/>
      <c r="ED426" s="486"/>
      <c r="EE426" s="486"/>
      <c r="EF426" s="486"/>
    </row>
    <row r="427" spans="1:136" s="300" customFormat="1" x14ac:dyDescent="0.25">
      <c r="A427" s="301"/>
      <c r="C427" s="303"/>
      <c r="D427" s="304"/>
      <c r="E427" s="304"/>
      <c r="F427" s="304"/>
      <c r="G427" s="304"/>
      <c r="H427" s="304"/>
      <c r="I427" s="304"/>
      <c r="J427" s="486"/>
      <c r="K427" s="486"/>
      <c r="L427" s="486">
        <v>33600</v>
      </c>
      <c r="M427" s="486"/>
      <c r="N427" s="486"/>
      <c r="O427" s="486"/>
      <c r="P427" s="486"/>
      <c r="Q427" s="486"/>
      <c r="R427" s="486"/>
      <c r="S427" s="486"/>
      <c r="T427" s="486"/>
      <c r="U427" s="486"/>
      <c r="V427" s="486"/>
      <c r="W427" s="486"/>
      <c r="X427" s="486"/>
      <c r="Y427" s="486"/>
      <c r="Z427" s="486"/>
      <c r="AA427" s="486"/>
      <c r="AB427" s="486"/>
      <c r="AC427" s="486"/>
      <c r="AD427" s="486"/>
      <c r="AE427" s="486"/>
      <c r="AF427" s="486"/>
      <c r="AG427" s="486"/>
      <c r="AH427" s="486"/>
      <c r="AI427" s="486"/>
      <c r="AJ427" s="486"/>
      <c r="AK427" s="486"/>
      <c r="AL427" s="486"/>
      <c r="AM427" s="486"/>
      <c r="AN427" s="486"/>
      <c r="AO427" s="486"/>
      <c r="AP427" s="486"/>
      <c r="AQ427" s="486"/>
      <c r="AR427" s="486"/>
      <c r="AS427" s="486"/>
      <c r="AT427" s="486"/>
      <c r="AU427" s="486"/>
      <c r="AV427" s="486"/>
      <c r="AW427" s="486"/>
      <c r="AX427" s="486"/>
      <c r="AY427" s="486"/>
      <c r="AZ427" s="486"/>
      <c r="BA427" s="486"/>
      <c r="BB427" s="486"/>
      <c r="BC427" s="486"/>
      <c r="BD427" s="486"/>
      <c r="BE427" s="486"/>
      <c r="BF427" s="486"/>
      <c r="BG427" s="486"/>
      <c r="BH427" s="486"/>
      <c r="BI427" s="486"/>
      <c r="BJ427" s="486"/>
      <c r="BK427" s="486"/>
      <c r="BL427" s="486"/>
      <c r="BM427" s="486"/>
      <c r="BN427" s="486"/>
      <c r="BO427" s="486"/>
      <c r="BP427" s="486"/>
      <c r="BQ427" s="486"/>
      <c r="BR427" s="486"/>
      <c r="BS427" s="486"/>
      <c r="BT427" s="486"/>
      <c r="BU427" s="486"/>
      <c r="BV427" s="486"/>
      <c r="BW427" s="486"/>
      <c r="BX427" s="486"/>
      <c r="BY427" s="486"/>
      <c r="BZ427" s="486"/>
      <c r="CA427" s="486"/>
      <c r="CB427" s="486"/>
      <c r="CC427" s="486"/>
      <c r="CD427" s="486"/>
      <c r="CE427" s="486"/>
      <c r="CF427" s="486"/>
      <c r="CG427" s="486"/>
      <c r="CH427" s="486"/>
      <c r="CI427" s="486"/>
      <c r="CJ427" s="486"/>
      <c r="CK427" s="486"/>
      <c r="CL427" s="486"/>
      <c r="CM427" s="486"/>
      <c r="CN427" s="486"/>
      <c r="CO427" s="486"/>
      <c r="CP427" s="486"/>
      <c r="CQ427" s="486"/>
      <c r="CR427" s="486"/>
      <c r="CS427" s="486"/>
      <c r="CT427" s="486"/>
      <c r="CU427" s="486"/>
      <c r="CV427" s="486"/>
      <c r="CW427" s="486"/>
      <c r="CX427" s="486"/>
      <c r="CY427" s="486"/>
      <c r="CZ427" s="486"/>
      <c r="DA427" s="486"/>
      <c r="DB427" s="486"/>
      <c r="DC427" s="486"/>
      <c r="DD427" s="486"/>
      <c r="DE427" s="486"/>
      <c r="DF427" s="486"/>
      <c r="DG427" s="486"/>
      <c r="DH427" s="486"/>
      <c r="DI427" s="486"/>
      <c r="DJ427" s="486"/>
      <c r="DK427" s="486"/>
      <c r="DL427" s="486"/>
      <c r="DM427" s="486"/>
      <c r="DN427" s="486"/>
      <c r="DO427" s="486"/>
      <c r="DP427" s="486"/>
      <c r="DQ427" s="486"/>
      <c r="DR427" s="486"/>
      <c r="DS427" s="486"/>
      <c r="DT427" s="486"/>
      <c r="DU427" s="486"/>
      <c r="DV427" s="486"/>
      <c r="DW427" s="486"/>
      <c r="DX427" s="486"/>
      <c r="DY427" s="486"/>
      <c r="DZ427" s="486"/>
      <c r="EA427" s="486"/>
      <c r="EB427" s="486"/>
      <c r="EC427" s="486"/>
      <c r="ED427" s="486"/>
      <c r="EE427" s="486"/>
      <c r="EF427" s="486"/>
    </row>
    <row r="428" spans="1:136" s="300" customFormat="1" x14ac:dyDescent="0.25">
      <c r="A428" s="301"/>
      <c r="C428" s="303"/>
      <c r="D428" s="304"/>
      <c r="E428" s="304"/>
      <c r="F428" s="304"/>
      <c r="G428" s="304"/>
      <c r="H428" s="304"/>
      <c r="I428" s="304"/>
      <c r="J428" s="486"/>
      <c r="K428" s="486"/>
      <c r="L428" s="486">
        <v>33700</v>
      </c>
      <c r="M428" s="486"/>
      <c r="N428" s="486"/>
      <c r="O428" s="486"/>
      <c r="P428" s="486"/>
      <c r="Q428" s="486"/>
      <c r="R428" s="486"/>
      <c r="S428" s="486"/>
      <c r="T428" s="486"/>
      <c r="U428" s="486"/>
      <c r="V428" s="486"/>
      <c r="W428" s="486"/>
      <c r="X428" s="486"/>
      <c r="Y428" s="486"/>
      <c r="Z428" s="486"/>
      <c r="AA428" s="486"/>
      <c r="AB428" s="486"/>
      <c r="AC428" s="486"/>
      <c r="AD428" s="486"/>
      <c r="AE428" s="486"/>
      <c r="AF428" s="486"/>
      <c r="AG428" s="486"/>
      <c r="AH428" s="486"/>
      <c r="AI428" s="486"/>
      <c r="AJ428" s="486"/>
      <c r="AK428" s="486"/>
      <c r="AL428" s="486"/>
      <c r="AM428" s="486"/>
      <c r="AN428" s="486"/>
      <c r="AO428" s="486"/>
      <c r="AP428" s="486"/>
      <c r="AQ428" s="486"/>
      <c r="AR428" s="486"/>
      <c r="AS428" s="486"/>
      <c r="AT428" s="486"/>
      <c r="AU428" s="486"/>
      <c r="AV428" s="486"/>
      <c r="AW428" s="486"/>
      <c r="AX428" s="486"/>
      <c r="AY428" s="486"/>
      <c r="AZ428" s="486"/>
      <c r="BA428" s="486"/>
      <c r="BB428" s="486"/>
      <c r="BC428" s="486"/>
      <c r="BD428" s="486"/>
      <c r="BE428" s="486"/>
      <c r="BF428" s="486"/>
      <c r="BG428" s="486"/>
      <c r="BH428" s="486"/>
      <c r="BI428" s="486"/>
      <c r="BJ428" s="486"/>
      <c r="BK428" s="486"/>
      <c r="BL428" s="486"/>
      <c r="BM428" s="486"/>
      <c r="BN428" s="486"/>
      <c r="BO428" s="486"/>
      <c r="BP428" s="486"/>
      <c r="BQ428" s="486"/>
      <c r="BR428" s="486"/>
      <c r="BS428" s="486"/>
      <c r="BT428" s="486"/>
      <c r="BU428" s="486"/>
      <c r="BV428" s="486"/>
      <c r="BW428" s="486"/>
      <c r="BX428" s="486"/>
      <c r="BY428" s="486"/>
      <c r="BZ428" s="486"/>
      <c r="CA428" s="486"/>
      <c r="CB428" s="486"/>
      <c r="CC428" s="486"/>
      <c r="CD428" s="486"/>
      <c r="CE428" s="486"/>
      <c r="CF428" s="486"/>
      <c r="CG428" s="486"/>
      <c r="CH428" s="486"/>
      <c r="CI428" s="486"/>
      <c r="CJ428" s="486"/>
      <c r="CK428" s="486"/>
      <c r="CL428" s="486"/>
      <c r="CM428" s="486"/>
      <c r="CN428" s="486"/>
      <c r="CO428" s="486"/>
      <c r="CP428" s="486"/>
      <c r="CQ428" s="486"/>
      <c r="CR428" s="486"/>
      <c r="CS428" s="486"/>
      <c r="CT428" s="486"/>
      <c r="CU428" s="486"/>
      <c r="CV428" s="486"/>
      <c r="CW428" s="486"/>
      <c r="CX428" s="486"/>
      <c r="CY428" s="486"/>
      <c r="CZ428" s="486"/>
      <c r="DA428" s="486"/>
      <c r="DB428" s="486"/>
      <c r="DC428" s="486"/>
      <c r="DD428" s="486"/>
      <c r="DE428" s="486"/>
      <c r="DF428" s="486"/>
      <c r="DG428" s="486"/>
      <c r="DH428" s="486"/>
      <c r="DI428" s="486"/>
      <c r="DJ428" s="486"/>
      <c r="DK428" s="486"/>
      <c r="DL428" s="486"/>
      <c r="DM428" s="486"/>
      <c r="DN428" s="486"/>
      <c r="DO428" s="486"/>
      <c r="DP428" s="486"/>
      <c r="DQ428" s="486"/>
      <c r="DR428" s="486"/>
      <c r="DS428" s="486"/>
      <c r="DT428" s="486"/>
      <c r="DU428" s="486"/>
      <c r="DV428" s="486"/>
      <c r="DW428" s="486"/>
      <c r="DX428" s="486"/>
      <c r="DY428" s="486"/>
      <c r="DZ428" s="486"/>
      <c r="EA428" s="486"/>
      <c r="EB428" s="486"/>
      <c r="EC428" s="486"/>
      <c r="ED428" s="486"/>
      <c r="EE428" s="486"/>
      <c r="EF428" s="486"/>
    </row>
    <row r="429" spans="1:136" s="300" customFormat="1" x14ac:dyDescent="0.25">
      <c r="A429" s="301"/>
      <c r="C429" s="303"/>
      <c r="D429" s="304"/>
      <c r="E429" s="304"/>
      <c r="F429" s="304"/>
      <c r="G429" s="304"/>
      <c r="H429" s="304"/>
      <c r="I429" s="304"/>
      <c r="J429" s="486"/>
      <c r="K429" s="486"/>
      <c r="L429" s="486">
        <v>33800</v>
      </c>
      <c r="M429" s="486"/>
      <c r="N429" s="486"/>
      <c r="O429" s="486"/>
      <c r="P429" s="486"/>
      <c r="Q429" s="486"/>
      <c r="R429" s="486"/>
      <c r="S429" s="486"/>
      <c r="T429" s="486"/>
      <c r="U429" s="486"/>
      <c r="V429" s="486"/>
      <c r="W429" s="486"/>
      <c r="X429" s="486"/>
      <c r="Y429" s="486"/>
      <c r="Z429" s="486"/>
      <c r="AA429" s="486"/>
      <c r="AB429" s="486"/>
      <c r="AC429" s="486"/>
      <c r="AD429" s="486"/>
      <c r="AE429" s="486"/>
      <c r="AF429" s="486"/>
      <c r="AG429" s="486"/>
      <c r="AH429" s="486"/>
      <c r="AI429" s="486"/>
      <c r="AJ429" s="486"/>
      <c r="AK429" s="486"/>
      <c r="AL429" s="486"/>
      <c r="AM429" s="486"/>
      <c r="AN429" s="486"/>
      <c r="AO429" s="486"/>
      <c r="AP429" s="486"/>
      <c r="AQ429" s="486"/>
      <c r="AR429" s="486"/>
      <c r="AS429" s="486"/>
      <c r="AT429" s="486"/>
      <c r="AU429" s="486"/>
      <c r="AV429" s="486"/>
      <c r="AW429" s="486"/>
      <c r="AX429" s="486"/>
      <c r="AY429" s="486"/>
      <c r="AZ429" s="486"/>
      <c r="BA429" s="486"/>
      <c r="BB429" s="486"/>
      <c r="BC429" s="486"/>
      <c r="BD429" s="486"/>
      <c r="BE429" s="486"/>
      <c r="BF429" s="486"/>
      <c r="BG429" s="486"/>
      <c r="BH429" s="486"/>
      <c r="BI429" s="486"/>
      <c r="BJ429" s="486"/>
      <c r="BK429" s="486"/>
      <c r="BL429" s="486"/>
      <c r="BM429" s="486"/>
      <c r="BN429" s="486"/>
      <c r="BO429" s="486"/>
      <c r="BP429" s="486"/>
      <c r="BQ429" s="486"/>
      <c r="BR429" s="486"/>
      <c r="BS429" s="486"/>
      <c r="BT429" s="486"/>
      <c r="BU429" s="486"/>
      <c r="BV429" s="486"/>
      <c r="BW429" s="486"/>
      <c r="BX429" s="486"/>
      <c r="BY429" s="486"/>
      <c r="BZ429" s="486"/>
      <c r="CA429" s="486"/>
      <c r="CB429" s="486"/>
      <c r="CC429" s="486"/>
      <c r="CD429" s="486"/>
      <c r="CE429" s="486"/>
      <c r="CF429" s="486"/>
      <c r="CG429" s="486"/>
      <c r="CH429" s="486"/>
      <c r="CI429" s="486"/>
      <c r="CJ429" s="486"/>
      <c r="CK429" s="486"/>
      <c r="CL429" s="486"/>
      <c r="CM429" s="486"/>
      <c r="CN429" s="486"/>
      <c r="CO429" s="486"/>
      <c r="CP429" s="486"/>
      <c r="CQ429" s="486"/>
      <c r="CR429" s="486"/>
      <c r="CS429" s="486"/>
      <c r="CT429" s="486"/>
      <c r="CU429" s="486"/>
      <c r="CV429" s="486"/>
      <c r="CW429" s="486"/>
      <c r="CX429" s="486"/>
      <c r="CY429" s="486"/>
      <c r="CZ429" s="486"/>
      <c r="DA429" s="486"/>
      <c r="DB429" s="486"/>
      <c r="DC429" s="486"/>
      <c r="DD429" s="486"/>
      <c r="DE429" s="486"/>
      <c r="DF429" s="486"/>
      <c r="DG429" s="486"/>
      <c r="DH429" s="486"/>
      <c r="DI429" s="486"/>
      <c r="DJ429" s="486"/>
      <c r="DK429" s="486"/>
      <c r="DL429" s="486"/>
      <c r="DM429" s="486"/>
      <c r="DN429" s="486"/>
      <c r="DO429" s="486"/>
      <c r="DP429" s="486"/>
      <c r="DQ429" s="486"/>
      <c r="DR429" s="486"/>
      <c r="DS429" s="486"/>
      <c r="DT429" s="486"/>
      <c r="DU429" s="486"/>
      <c r="DV429" s="486"/>
      <c r="DW429" s="486"/>
      <c r="DX429" s="486"/>
      <c r="DY429" s="486"/>
      <c r="DZ429" s="486"/>
      <c r="EA429" s="486"/>
      <c r="EB429" s="486"/>
      <c r="EC429" s="486"/>
      <c r="ED429" s="486"/>
      <c r="EE429" s="486"/>
      <c r="EF429" s="486"/>
    </row>
    <row r="430" spans="1:136" s="300" customFormat="1" x14ac:dyDescent="0.25">
      <c r="A430" s="301"/>
      <c r="C430" s="303"/>
      <c r="D430" s="304"/>
      <c r="E430" s="304"/>
      <c r="F430" s="304"/>
      <c r="G430" s="304"/>
      <c r="H430" s="304"/>
      <c r="I430" s="304"/>
      <c r="J430" s="486"/>
      <c r="K430" s="486"/>
      <c r="L430" s="486">
        <v>33900</v>
      </c>
      <c r="M430" s="486"/>
      <c r="N430" s="486"/>
      <c r="O430" s="486"/>
      <c r="P430" s="486"/>
      <c r="Q430" s="486"/>
      <c r="R430" s="486"/>
      <c r="S430" s="486"/>
      <c r="T430" s="486"/>
      <c r="U430" s="486"/>
      <c r="V430" s="486"/>
      <c r="W430" s="486"/>
      <c r="X430" s="486"/>
      <c r="Y430" s="486"/>
      <c r="Z430" s="486"/>
      <c r="AA430" s="486"/>
      <c r="AB430" s="486"/>
      <c r="AC430" s="486"/>
      <c r="AD430" s="486"/>
      <c r="AE430" s="486"/>
      <c r="AF430" s="486"/>
      <c r="AG430" s="486"/>
      <c r="AH430" s="486"/>
      <c r="AI430" s="486"/>
      <c r="AJ430" s="486"/>
      <c r="AK430" s="486"/>
      <c r="AL430" s="486"/>
      <c r="AM430" s="486"/>
      <c r="AN430" s="486"/>
      <c r="AO430" s="486"/>
      <c r="AP430" s="486"/>
      <c r="AQ430" s="486"/>
      <c r="AR430" s="486"/>
      <c r="AS430" s="486"/>
      <c r="AT430" s="486"/>
      <c r="AU430" s="486"/>
      <c r="AV430" s="486"/>
      <c r="AW430" s="486"/>
      <c r="AX430" s="486"/>
      <c r="AY430" s="486"/>
      <c r="AZ430" s="486"/>
      <c r="BA430" s="486"/>
      <c r="BB430" s="486"/>
      <c r="BC430" s="486"/>
      <c r="BD430" s="486"/>
      <c r="BE430" s="486"/>
      <c r="BF430" s="486"/>
      <c r="BG430" s="486"/>
      <c r="BH430" s="486"/>
      <c r="BI430" s="486"/>
      <c r="BJ430" s="486"/>
      <c r="BK430" s="486"/>
      <c r="BL430" s="486"/>
      <c r="BM430" s="486"/>
      <c r="BN430" s="486"/>
      <c r="BO430" s="486"/>
      <c r="BP430" s="486"/>
      <c r="BQ430" s="486"/>
      <c r="BR430" s="486"/>
      <c r="BS430" s="486"/>
      <c r="BT430" s="486"/>
      <c r="BU430" s="486"/>
      <c r="BV430" s="486"/>
      <c r="BW430" s="486"/>
      <c r="BX430" s="486"/>
      <c r="BY430" s="486"/>
      <c r="BZ430" s="486"/>
      <c r="CA430" s="486"/>
      <c r="CB430" s="486"/>
      <c r="CC430" s="486"/>
      <c r="CD430" s="486"/>
      <c r="CE430" s="486"/>
      <c r="CF430" s="486"/>
      <c r="CG430" s="486"/>
      <c r="CH430" s="486"/>
      <c r="CI430" s="486"/>
      <c r="CJ430" s="486"/>
      <c r="CK430" s="486"/>
      <c r="CL430" s="486"/>
      <c r="CM430" s="486"/>
      <c r="CN430" s="486"/>
      <c r="CO430" s="486"/>
      <c r="CP430" s="486"/>
      <c r="CQ430" s="486"/>
      <c r="CR430" s="486"/>
      <c r="CS430" s="486"/>
      <c r="CT430" s="486"/>
      <c r="CU430" s="486"/>
      <c r="CV430" s="486"/>
      <c r="CW430" s="486"/>
      <c r="CX430" s="486"/>
      <c r="CY430" s="486"/>
      <c r="CZ430" s="486"/>
      <c r="DA430" s="486"/>
      <c r="DB430" s="486"/>
      <c r="DC430" s="486"/>
      <c r="DD430" s="486"/>
      <c r="DE430" s="486"/>
      <c r="DF430" s="486"/>
      <c r="DG430" s="486"/>
      <c r="DH430" s="486"/>
      <c r="DI430" s="486"/>
      <c r="DJ430" s="486"/>
      <c r="DK430" s="486"/>
      <c r="DL430" s="486"/>
      <c r="DM430" s="486"/>
      <c r="DN430" s="486"/>
      <c r="DO430" s="486"/>
      <c r="DP430" s="486"/>
      <c r="DQ430" s="486"/>
      <c r="DR430" s="486"/>
      <c r="DS430" s="486"/>
      <c r="DT430" s="486"/>
      <c r="DU430" s="486"/>
      <c r="DV430" s="486"/>
      <c r="DW430" s="486"/>
      <c r="DX430" s="486"/>
      <c r="DY430" s="486"/>
      <c r="DZ430" s="486"/>
      <c r="EA430" s="486"/>
      <c r="EB430" s="486"/>
      <c r="EC430" s="486"/>
      <c r="ED430" s="486"/>
      <c r="EE430" s="486"/>
      <c r="EF430" s="486"/>
    </row>
    <row r="431" spans="1:136" s="300" customFormat="1" x14ac:dyDescent="0.25">
      <c r="A431" s="301"/>
      <c r="C431" s="303"/>
      <c r="D431" s="304"/>
      <c r="E431" s="304"/>
      <c r="F431" s="304"/>
      <c r="G431" s="304"/>
      <c r="H431" s="304"/>
      <c r="I431" s="304"/>
      <c r="J431" s="486"/>
      <c r="K431" s="486"/>
      <c r="L431" s="486">
        <v>34000</v>
      </c>
      <c r="M431" s="486"/>
      <c r="N431" s="486"/>
      <c r="O431" s="486"/>
      <c r="P431" s="486"/>
      <c r="Q431" s="486"/>
      <c r="R431" s="486"/>
      <c r="S431" s="486"/>
      <c r="T431" s="486"/>
      <c r="U431" s="486"/>
      <c r="V431" s="486"/>
      <c r="W431" s="486"/>
      <c r="X431" s="486"/>
      <c r="Y431" s="486"/>
      <c r="Z431" s="486"/>
      <c r="AA431" s="486"/>
      <c r="AB431" s="486"/>
      <c r="AC431" s="486"/>
      <c r="AD431" s="486"/>
      <c r="AE431" s="486"/>
      <c r="AF431" s="486"/>
      <c r="AG431" s="486"/>
      <c r="AH431" s="486"/>
      <c r="AI431" s="486"/>
      <c r="AJ431" s="486"/>
      <c r="AK431" s="486"/>
      <c r="AL431" s="486"/>
      <c r="AM431" s="486"/>
      <c r="AN431" s="486"/>
      <c r="AO431" s="486"/>
      <c r="AP431" s="486"/>
      <c r="AQ431" s="486"/>
      <c r="AR431" s="486"/>
      <c r="AS431" s="486"/>
      <c r="AT431" s="486"/>
      <c r="AU431" s="486"/>
      <c r="AV431" s="486"/>
      <c r="AW431" s="486"/>
      <c r="AX431" s="486"/>
      <c r="AY431" s="486"/>
      <c r="AZ431" s="486"/>
      <c r="BA431" s="486"/>
      <c r="BB431" s="486"/>
      <c r="BC431" s="486"/>
      <c r="BD431" s="486"/>
      <c r="BE431" s="486"/>
      <c r="BF431" s="486"/>
      <c r="BG431" s="486"/>
      <c r="BH431" s="486"/>
      <c r="BI431" s="486"/>
      <c r="BJ431" s="486"/>
      <c r="BK431" s="486"/>
      <c r="BL431" s="486"/>
      <c r="BM431" s="486"/>
      <c r="BN431" s="486"/>
      <c r="BO431" s="486"/>
      <c r="BP431" s="486"/>
      <c r="BQ431" s="486"/>
      <c r="BR431" s="486"/>
      <c r="BS431" s="486"/>
      <c r="BT431" s="486"/>
      <c r="BU431" s="486"/>
      <c r="BV431" s="486"/>
      <c r="BW431" s="486"/>
      <c r="BX431" s="486"/>
      <c r="BY431" s="486"/>
      <c r="BZ431" s="486"/>
      <c r="CA431" s="486"/>
      <c r="CB431" s="486"/>
      <c r="CC431" s="486"/>
      <c r="CD431" s="486"/>
      <c r="CE431" s="486"/>
      <c r="CF431" s="486"/>
      <c r="CG431" s="486"/>
      <c r="CH431" s="486"/>
      <c r="CI431" s="486"/>
      <c r="CJ431" s="486"/>
      <c r="CK431" s="486"/>
      <c r="CL431" s="486"/>
      <c r="CM431" s="486"/>
      <c r="CN431" s="486"/>
      <c r="CO431" s="486"/>
      <c r="CP431" s="486"/>
      <c r="CQ431" s="486"/>
      <c r="CR431" s="486"/>
      <c r="CS431" s="486"/>
      <c r="CT431" s="486"/>
      <c r="CU431" s="486"/>
      <c r="CV431" s="486"/>
      <c r="CW431" s="486"/>
      <c r="CX431" s="486"/>
      <c r="CY431" s="486"/>
      <c r="CZ431" s="486"/>
      <c r="DA431" s="486"/>
      <c r="DB431" s="486"/>
      <c r="DC431" s="486"/>
      <c r="DD431" s="486"/>
      <c r="DE431" s="486"/>
      <c r="DF431" s="486"/>
      <c r="DG431" s="486"/>
      <c r="DH431" s="486"/>
      <c r="DI431" s="486"/>
      <c r="DJ431" s="486"/>
      <c r="DK431" s="486"/>
      <c r="DL431" s="486"/>
      <c r="DM431" s="486"/>
      <c r="DN431" s="486"/>
      <c r="DO431" s="486"/>
      <c r="DP431" s="486"/>
      <c r="DQ431" s="486"/>
      <c r="DR431" s="486"/>
      <c r="DS431" s="486"/>
      <c r="DT431" s="486"/>
      <c r="DU431" s="486"/>
      <c r="DV431" s="486"/>
      <c r="DW431" s="486"/>
      <c r="DX431" s="486"/>
      <c r="DY431" s="486"/>
      <c r="DZ431" s="486"/>
      <c r="EA431" s="486"/>
      <c r="EB431" s="486"/>
      <c r="EC431" s="486"/>
      <c r="ED431" s="486"/>
      <c r="EE431" s="486"/>
      <c r="EF431" s="486"/>
    </row>
    <row r="432" spans="1:136" s="300" customFormat="1" x14ac:dyDescent="0.25">
      <c r="A432" s="301"/>
      <c r="C432" s="303"/>
      <c r="D432" s="304"/>
      <c r="E432" s="304"/>
      <c r="F432" s="304"/>
      <c r="G432" s="304"/>
      <c r="H432" s="304"/>
      <c r="I432" s="304"/>
      <c r="J432" s="486"/>
      <c r="K432" s="486"/>
      <c r="L432" s="486">
        <v>34100</v>
      </c>
      <c r="M432" s="486"/>
      <c r="N432" s="486"/>
      <c r="O432" s="486"/>
      <c r="P432" s="486"/>
      <c r="Q432" s="486"/>
      <c r="R432" s="486"/>
      <c r="S432" s="486"/>
      <c r="T432" s="486"/>
      <c r="U432" s="486"/>
      <c r="V432" s="486"/>
      <c r="W432" s="486"/>
      <c r="X432" s="486"/>
      <c r="Y432" s="486"/>
      <c r="Z432" s="486"/>
      <c r="AA432" s="486"/>
      <c r="AB432" s="486"/>
      <c r="AC432" s="486"/>
      <c r="AD432" s="486"/>
      <c r="AE432" s="486"/>
      <c r="AF432" s="486"/>
      <c r="AG432" s="486"/>
      <c r="AH432" s="486"/>
      <c r="AI432" s="486"/>
      <c r="AJ432" s="486"/>
      <c r="AK432" s="486"/>
      <c r="AL432" s="486"/>
      <c r="AM432" s="486"/>
      <c r="AN432" s="486"/>
      <c r="AO432" s="486"/>
      <c r="AP432" s="486"/>
      <c r="AQ432" s="486"/>
      <c r="AR432" s="486"/>
      <c r="AS432" s="486"/>
      <c r="AT432" s="486"/>
      <c r="AU432" s="486"/>
      <c r="AV432" s="486"/>
      <c r="AW432" s="486"/>
      <c r="AX432" s="486"/>
      <c r="AY432" s="486"/>
      <c r="AZ432" s="486"/>
      <c r="BA432" s="486"/>
      <c r="BB432" s="486"/>
      <c r="BC432" s="486"/>
      <c r="BD432" s="486"/>
      <c r="BE432" s="486"/>
      <c r="BF432" s="486"/>
      <c r="BG432" s="486"/>
      <c r="BH432" s="486"/>
      <c r="BI432" s="486"/>
      <c r="BJ432" s="486"/>
      <c r="BK432" s="486"/>
      <c r="BL432" s="486"/>
      <c r="BM432" s="486"/>
      <c r="BN432" s="486"/>
      <c r="BO432" s="486"/>
      <c r="BP432" s="486"/>
      <c r="BQ432" s="486"/>
      <c r="BR432" s="486"/>
      <c r="BS432" s="486"/>
      <c r="BT432" s="486"/>
      <c r="BU432" s="486"/>
      <c r="BV432" s="486"/>
      <c r="BW432" s="486"/>
      <c r="BX432" s="486"/>
      <c r="BY432" s="486"/>
      <c r="BZ432" s="486"/>
      <c r="CA432" s="486"/>
      <c r="CB432" s="486"/>
      <c r="CC432" s="486"/>
      <c r="CD432" s="486"/>
      <c r="CE432" s="486"/>
      <c r="CF432" s="486"/>
      <c r="CG432" s="486"/>
      <c r="CH432" s="486"/>
      <c r="CI432" s="486"/>
      <c r="CJ432" s="486"/>
      <c r="CK432" s="486"/>
      <c r="CL432" s="486"/>
      <c r="CM432" s="486"/>
      <c r="CN432" s="486"/>
      <c r="CO432" s="486"/>
      <c r="CP432" s="486"/>
      <c r="CQ432" s="486"/>
      <c r="CR432" s="486"/>
      <c r="CS432" s="486"/>
      <c r="CT432" s="486"/>
      <c r="CU432" s="486"/>
      <c r="CV432" s="486"/>
      <c r="CW432" s="486"/>
      <c r="CX432" s="486"/>
      <c r="CY432" s="486"/>
      <c r="CZ432" s="486"/>
      <c r="DA432" s="486"/>
      <c r="DB432" s="486"/>
      <c r="DC432" s="486"/>
      <c r="DD432" s="486"/>
      <c r="DE432" s="486"/>
      <c r="DF432" s="486"/>
      <c r="DG432" s="486"/>
      <c r="DH432" s="486"/>
      <c r="DI432" s="486"/>
      <c r="DJ432" s="486"/>
      <c r="DK432" s="486"/>
      <c r="DL432" s="486"/>
      <c r="DM432" s="486"/>
      <c r="DN432" s="486"/>
      <c r="DO432" s="486"/>
      <c r="DP432" s="486"/>
      <c r="DQ432" s="486"/>
      <c r="DR432" s="486"/>
      <c r="DS432" s="486"/>
      <c r="DT432" s="486"/>
      <c r="DU432" s="486"/>
      <c r="DV432" s="486"/>
      <c r="DW432" s="486"/>
      <c r="DX432" s="486"/>
      <c r="DY432" s="486"/>
      <c r="DZ432" s="486"/>
      <c r="EA432" s="486"/>
      <c r="EB432" s="486"/>
      <c r="EC432" s="486"/>
      <c r="ED432" s="486"/>
      <c r="EE432" s="486"/>
      <c r="EF432" s="486"/>
    </row>
    <row r="433" spans="1:136" s="300" customFormat="1" x14ac:dyDescent="0.25">
      <c r="A433" s="301"/>
      <c r="C433" s="303"/>
      <c r="D433" s="304"/>
      <c r="E433" s="304"/>
      <c r="F433" s="304"/>
      <c r="G433" s="304"/>
      <c r="H433" s="304"/>
      <c r="I433" s="304"/>
      <c r="J433" s="486"/>
      <c r="K433" s="486"/>
      <c r="L433" s="486">
        <v>34200</v>
      </c>
      <c r="M433" s="486"/>
      <c r="N433" s="486"/>
      <c r="O433" s="486"/>
      <c r="P433" s="486"/>
      <c r="Q433" s="486"/>
      <c r="R433" s="486"/>
      <c r="S433" s="486"/>
      <c r="T433" s="486"/>
      <c r="U433" s="486"/>
      <c r="V433" s="486"/>
      <c r="W433" s="486"/>
      <c r="X433" s="486"/>
      <c r="Y433" s="486"/>
      <c r="Z433" s="486"/>
      <c r="AA433" s="486"/>
      <c r="AB433" s="486"/>
      <c r="AC433" s="486"/>
      <c r="AD433" s="486"/>
      <c r="AE433" s="486"/>
      <c r="AF433" s="486"/>
      <c r="AG433" s="486"/>
      <c r="AH433" s="486"/>
      <c r="AI433" s="486"/>
      <c r="AJ433" s="486"/>
      <c r="AK433" s="486"/>
      <c r="AL433" s="486"/>
      <c r="AM433" s="486"/>
      <c r="AN433" s="486"/>
      <c r="AO433" s="486"/>
      <c r="AP433" s="486"/>
      <c r="AQ433" s="486"/>
      <c r="AR433" s="486"/>
      <c r="AS433" s="486"/>
      <c r="AT433" s="486"/>
      <c r="AU433" s="486"/>
      <c r="AV433" s="486"/>
      <c r="AW433" s="486"/>
      <c r="AX433" s="486"/>
      <c r="AY433" s="486"/>
      <c r="AZ433" s="486"/>
      <c r="BA433" s="486"/>
      <c r="BB433" s="486"/>
      <c r="BC433" s="486"/>
      <c r="BD433" s="486"/>
      <c r="BE433" s="486"/>
      <c r="BF433" s="486"/>
      <c r="BG433" s="486"/>
      <c r="BH433" s="486"/>
      <c r="BI433" s="486"/>
      <c r="BJ433" s="486"/>
      <c r="BK433" s="486"/>
      <c r="BL433" s="486"/>
      <c r="BM433" s="486"/>
      <c r="BN433" s="486"/>
      <c r="BO433" s="486"/>
      <c r="BP433" s="486"/>
      <c r="BQ433" s="486"/>
      <c r="BR433" s="486"/>
      <c r="BS433" s="486"/>
      <c r="BT433" s="486"/>
      <c r="BU433" s="486"/>
      <c r="BV433" s="486"/>
      <c r="BW433" s="486"/>
      <c r="BX433" s="486"/>
      <c r="BY433" s="486"/>
      <c r="BZ433" s="486"/>
      <c r="CA433" s="486"/>
      <c r="CB433" s="486"/>
      <c r="CC433" s="486"/>
      <c r="CD433" s="486"/>
      <c r="CE433" s="486"/>
      <c r="CF433" s="486"/>
      <c r="CG433" s="486"/>
      <c r="CH433" s="486"/>
      <c r="CI433" s="486"/>
      <c r="CJ433" s="486"/>
      <c r="CK433" s="486"/>
      <c r="CL433" s="486"/>
      <c r="CM433" s="486"/>
      <c r="CN433" s="486"/>
      <c r="CO433" s="486"/>
      <c r="CP433" s="486"/>
      <c r="CQ433" s="486"/>
      <c r="CR433" s="486"/>
      <c r="CS433" s="486"/>
      <c r="CT433" s="486"/>
      <c r="CU433" s="486"/>
      <c r="CV433" s="486"/>
      <c r="CW433" s="486"/>
      <c r="CX433" s="486"/>
      <c r="CY433" s="486"/>
      <c r="CZ433" s="486"/>
      <c r="DA433" s="486"/>
      <c r="DB433" s="486"/>
      <c r="DC433" s="486"/>
      <c r="DD433" s="486"/>
      <c r="DE433" s="486"/>
      <c r="DF433" s="486"/>
      <c r="DG433" s="486"/>
      <c r="DH433" s="486"/>
      <c r="DI433" s="486"/>
      <c r="DJ433" s="486"/>
      <c r="DK433" s="486"/>
      <c r="DL433" s="486"/>
      <c r="DM433" s="486"/>
      <c r="DN433" s="486"/>
      <c r="DO433" s="486"/>
      <c r="DP433" s="486"/>
      <c r="DQ433" s="486"/>
      <c r="DR433" s="486"/>
      <c r="DS433" s="486"/>
      <c r="DT433" s="486"/>
      <c r="DU433" s="486"/>
      <c r="DV433" s="486"/>
      <c r="DW433" s="486"/>
      <c r="DX433" s="486"/>
      <c r="DY433" s="486"/>
      <c r="DZ433" s="486"/>
      <c r="EA433" s="486"/>
      <c r="EB433" s="486"/>
      <c r="EC433" s="486"/>
      <c r="ED433" s="486"/>
      <c r="EE433" s="486"/>
      <c r="EF433" s="486"/>
    </row>
    <row r="434" spans="1:136" s="300" customFormat="1" x14ac:dyDescent="0.25">
      <c r="A434" s="301"/>
      <c r="C434" s="303"/>
      <c r="D434" s="304"/>
      <c r="E434" s="304"/>
      <c r="F434" s="304"/>
      <c r="G434" s="304"/>
      <c r="H434" s="304"/>
      <c r="I434" s="304"/>
      <c r="J434" s="486"/>
      <c r="K434" s="486"/>
      <c r="L434" s="486">
        <v>34300</v>
      </c>
      <c r="M434" s="486"/>
      <c r="N434" s="486"/>
      <c r="O434" s="486"/>
      <c r="P434" s="486"/>
      <c r="Q434" s="486"/>
      <c r="R434" s="486"/>
      <c r="S434" s="486"/>
      <c r="T434" s="486"/>
      <c r="U434" s="486"/>
      <c r="V434" s="486"/>
      <c r="W434" s="486"/>
      <c r="X434" s="486"/>
      <c r="Y434" s="486"/>
      <c r="Z434" s="486"/>
      <c r="AA434" s="486"/>
      <c r="AB434" s="486"/>
      <c r="AC434" s="486"/>
      <c r="AD434" s="486"/>
      <c r="AE434" s="486"/>
      <c r="AF434" s="486"/>
      <c r="AG434" s="486"/>
      <c r="AH434" s="486"/>
      <c r="AI434" s="486"/>
      <c r="AJ434" s="486"/>
      <c r="AK434" s="486"/>
      <c r="AL434" s="486"/>
      <c r="AM434" s="486"/>
      <c r="AN434" s="486"/>
      <c r="AO434" s="486"/>
      <c r="AP434" s="486"/>
      <c r="AQ434" s="486"/>
      <c r="AR434" s="486"/>
      <c r="AS434" s="486"/>
      <c r="AT434" s="486"/>
      <c r="AU434" s="486"/>
      <c r="AV434" s="486"/>
      <c r="AW434" s="486"/>
      <c r="AX434" s="486"/>
      <c r="AY434" s="486"/>
      <c r="AZ434" s="486"/>
      <c r="BA434" s="486"/>
      <c r="BB434" s="486"/>
      <c r="BC434" s="486"/>
      <c r="BD434" s="486"/>
      <c r="BE434" s="486"/>
      <c r="BF434" s="486"/>
      <c r="BG434" s="486"/>
      <c r="BH434" s="486"/>
      <c r="BI434" s="486"/>
      <c r="BJ434" s="486"/>
      <c r="BK434" s="486"/>
      <c r="BL434" s="486"/>
      <c r="BM434" s="486"/>
      <c r="BN434" s="486"/>
      <c r="BO434" s="486"/>
      <c r="BP434" s="486"/>
      <c r="BQ434" s="486"/>
      <c r="BR434" s="486"/>
      <c r="BS434" s="486"/>
      <c r="BT434" s="486"/>
      <c r="BU434" s="486"/>
      <c r="BV434" s="486"/>
      <c r="BW434" s="486"/>
      <c r="BX434" s="486"/>
      <c r="BY434" s="486"/>
      <c r="BZ434" s="486"/>
      <c r="CA434" s="486"/>
      <c r="CB434" s="486"/>
      <c r="CC434" s="486"/>
      <c r="CD434" s="486"/>
      <c r="CE434" s="486"/>
      <c r="CF434" s="486"/>
      <c r="CG434" s="486"/>
      <c r="CH434" s="486"/>
      <c r="CI434" s="486"/>
      <c r="CJ434" s="486"/>
      <c r="CK434" s="486"/>
      <c r="CL434" s="486"/>
      <c r="CM434" s="486"/>
      <c r="CN434" s="486"/>
      <c r="CO434" s="486"/>
      <c r="CP434" s="486"/>
      <c r="CQ434" s="486"/>
      <c r="CR434" s="486"/>
      <c r="CS434" s="486"/>
      <c r="CT434" s="486"/>
      <c r="CU434" s="486"/>
      <c r="CV434" s="486"/>
      <c r="CW434" s="486"/>
      <c r="CX434" s="486"/>
      <c r="CY434" s="486"/>
      <c r="CZ434" s="486"/>
      <c r="DA434" s="486"/>
      <c r="DB434" s="486"/>
      <c r="DC434" s="486"/>
      <c r="DD434" s="486"/>
      <c r="DE434" s="486"/>
      <c r="DF434" s="486"/>
      <c r="DG434" s="486"/>
      <c r="DH434" s="486"/>
      <c r="DI434" s="486"/>
      <c r="DJ434" s="486"/>
      <c r="DK434" s="486"/>
      <c r="DL434" s="486"/>
      <c r="DM434" s="486"/>
      <c r="DN434" s="486"/>
      <c r="DO434" s="486"/>
      <c r="DP434" s="486"/>
      <c r="DQ434" s="486"/>
      <c r="DR434" s="486"/>
      <c r="DS434" s="486"/>
      <c r="DT434" s="486"/>
      <c r="DU434" s="486"/>
      <c r="DV434" s="486"/>
      <c r="DW434" s="486"/>
      <c r="DX434" s="486"/>
      <c r="DY434" s="486"/>
      <c r="DZ434" s="486"/>
      <c r="EA434" s="486"/>
      <c r="EB434" s="486"/>
      <c r="EC434" s="486"/>
      <c r="ED434" s="486"/>
      <c r="EE434" s="486"/>
      <c r="EF434" s="486"/>
    </row>
    <row r="435" spans="1:136" s="300" customFormat="1" x14ac:dyDescent="0.25">
      <c r="A435" s="301"/>
      <c r="C435" s="303"/>
      <c r="D435" s="304"/>
      <c r="E435" s="304"/>
      <c r="F435" s="304"/>
      <c r="G435" s="304"/>
      <c r="H435" s="304"/>
      <c r="I435" s="304"/>
      <c r="J435" s="486"/>
      <c r="K435" s="486"/>
      <c r="L435" s="486">
        <v>34400</v>
      </c>
      <c r="M435" s="486"/>
      <c r="N435" s="486"/>
      <c r="O435" s="486"/>
      <c r="P435" s="486"/>
      <c r="Q435" s="486"/>
      <c r="R435" s="486"/>
      <c r="S435" s="486"/>
      <c r="T435" s="486"/>
      <c r="U435" s="486"/>
      <c r="V435" s="486"/>
      <c r="W435" s="486"/>
      <c r="X435" s="486"/>
      <c r="Y435" s="486"/>
      <c r="Z435" s="486"/>
      <c r="AA435" s="486"/>
      <c r="AB435" s="486"/>
      <c r="AC435" s="486"/>
      <c r="AD435" s="486"/>
      <c r="AE435" s="486"/>
      <c r="AF435" s="486"/>
      <c r="AG435" s="486"/>
      <c r="AH435" s="486"/>
      <c r="AI435" s="486"/>
      <c r="AJ435" s="486"/>
      <c r="AK435" s="486"/>
      <c r="AL435" s="486"/>
      <c r="AM435" s="486"/>
      <c r="AN435" s="486"/>
      <c r="AO435" s="486"/>
      <c r="AP435" s="486"/>
      <c r="AQ435" s="486"/>
      <c r="AR435" s="486"/>
      <c r="AS435" s="486"/>
      <c r="AT435" s="486"/>
      <c r="AU435" s="486"/>
      <c r="AV435" s="486"/>
      <c r="AW435" s="486"/>
      <c r="AX435" s="486"/>
      <c r="AY435" s="486"/>
      <c r="AZ435" s="486"/>
      <c r="BA435" s="486"/>
      <c r="BB435" s="486"/>
      <c r="BC435" s="486"/>
      <c r="BD435" s="486"/>
      <c r="BE435" s="486"/>
      <c r="BF435" s="486"/>
      <c r="BG435" s="486"/>
      <c r="BH435" s="486"/>
      <c r="BI435" s="486"/>
      <c r="BJ435" s="486"/>
      <c r="BK435" s="486"/>
      <c r="BL435" s="486"/>
      <c r="BM435" s="486"/>
      <c r="BN435" s="486"/>
      <c r="BO435" s="486"/>
      <c r="BP435" s="486"/>
      <c r="BQ435" s="486"/>
      <c r="BR435" s="486"/>
      <c r="BS435" s="486"/>
      <c r="BT435" s="486"/>
      <c r="BU435" s="486"/>
      <c r="BV435" s="486"/>
      <c r="BW435" s="486"/>
      <c r="BX435" s="486"/>
      <c r="BY435" s="486"/>
      <c r="BZ435" s="486"/>
      <c r="CA435" s="486"/>
      <c r="CB435" s="486"/>
      <c r="CC435" s="486"/>
      <c r="CD435" s="486"/>
      <c r="CE435" s="486"/>
      <c r="CF435" s="486"/>
      <c r="CG435" s="486"/>
      <c r="CH435" s="486"/>
      <c r="CI435" s="486"/>
      <c r="CJ435" s="486"/>
      <c r="CK435" s="486"/>
      <c r="CL435" s="486"/>
      <c r="CM435" s="486"/>
      <c r="CN435" s="486"/>
      <c r="CO435" s="486"/>
      <c r="CP435" s="486"/>
      <c r="CQ435" s="486"/>
      <c r="CR435" s="486"/>
      <c r="CS435" s="486"/>
      <c r="CT435" s="486"/>
      <c r="CU435" s="486"/>
      <c r="CV435" s="486"/>
      <c r="CW435" s="486"/>
      <c r="CX435" s="486"/>
      <c r="CY435" s="486"/>
      <c r="CZ435" s="486"/>
      <c r="DA435" s="486"/>
      <c r="DB435" s="486"/>
      <c r="DC435" s="486"/>
      <c r="DD435" s="486"/>
      <c r="DE435" s="486"/>
      <c r="DF435" s="486"/>
      <c r="DG435" s="486"/>
      <c r="DH435" s="486"/>
      <c r="DI435" s="486"/>
      <c r="DJ435" s="486"/>
      <c r="DK435" s="486"/>
      <c r="DL435" s="486"/>
      <c r="DM435" s="486"/>
      <c r="DN435" s="486"/>
      <c r="DO435" s="486"/>
      <c r="DP435" s="486"/>
      <c r="DQ435" s="486"/>
      <c r="DR435" s="486"/>
      <c r="DS435" s="486"/>
      <c r="DT435" s="486"/>
      <c r="DU435" s="486"/>
      <c r="DV435" s="486"/>
      <c r="DW435" s="486"/>
      <c r="DX435" s="486"/>
      <c r="DY435" s="486"/>
      <c r="DZ435" s="486"/>
      <c r="EA435" s="486"/>
      <c r="EB435" s="486"/>
      <c r="EC435" s="486"/>
      <c r="ED435" s="486"/>
      <c r="EE435" s="486"/>
      <c r="EF435" s="486"/>
    </row>
    <row r="436" spans="1:136" s="300" customFormat="1" x14ac:dyDescent="0.25">
      <c r="A436" s="301"/>
      <c r="C436" s="303"/>
      <c r="D436" s="304"/>
      <c r="E436" s="304"/>
      <c r="F436" s="304"/>
      <c r="G436" s="304"/>
      <c r="H436" s="304"/>
      <c r="I436" s="304"/>
      <c r="J436" s="486"/>
      <c r="K436" s="486"/>
      <c r="L436" s="486">
        <v>34500</v>
      </c>
      <c r="M436" s="486"/>
      <c r="N436" s="486"/>
      <c r="O436" s="486"/>
      <c r="P436" s="486"/>
      <c r="Q436" s="486"/>
      <c r="R436" s="486"/>
      <c r="S436" s="486"/>
      <c r="T436" s="486"/>
      <c r="U436" s="486"/>
      <c r="V436" s="486"/>
      <c r="W436" s="486"/>
      <c r="X436" s="486"/>
      <c r="Y436" s="486"/>
      <c r="Z436" s="486"/>
      <c r="AA436" s="486"/>
      <c r="AB436" s="486"/>
      <c r="AC436" s="486"/>
      <c r="AD436" s="486"/>
      <c r="AE436" s="486"/>
      <c r="AF436" s="486"/>
      <c r="AG436" s="486"/>
      <c r="AH436" s="486"/>
      <c r="AI436" s="486"/>
      <c r="AJ436" s="486"/>
      <c r="AK436" s="486"/>
      <c r="AL436" s="486"/>
      <c r="AM436" s="486"/>
      <c r="AN436" s="486"/>
      <c r="AO436" s="486"/>
      <c r="AP436" s="486"/>
      <c r="AQ436" s="486"/>
      <c r="AR436" s="486"/>
      <c r="AS436" s="486"/>
      <c r="AT436" s="486"/>
      <c r="AU436" s="486"/>
      <c r="AV436" s="486"/>
      <c r="AW436" s="486"/>
      <c r="AX436" s="486"/>
      <c r="AY436" s="486"/>
      <c r="AZ436" s="486"/>
      <c r="BA436" s="486"/>
      <c r="BB436" s="486"/>
      <c r="BC436" s="486"/>
      <c r="BD436" s="486"/>
      <c r="BE436" s="486"/>
      <c r="BF436" s="486"/>
      <c r="BG436" s="486"/>
      <c r="BH436" s="486"/>
      <c r="BI436" s="486"/>
      <c r="BJ436" s="486"/>
      <c r="BK436" s="486"/>
      <c r="BL436" s="486"/>
      <c r="BM436" s="486"/>
      <c r="BN436" s="486"/>
      <c r="BO436" s="486"/>
      <c r="BP436" s="486"/>
      <c r="BQ436" s="486"/>
      <c r="BR436" s="486"/>
      <c r="BS436" s="486"/>
      <c r="BT436" s="486"/>
      <c r="BU436" s="486"/>
      <c r="BV436" s="486"/>
      <c r="BW436" s="486"/>
      <c r="BX436" s="486"/>
      <c r="BY436" s="486"/>
      <c r="BZ436" s="486"/>
      <c r="CA436" s="486"/>
      <c r="CB436" s="486"/>
      <c r="CC436" s="486"/>
      <c r="CD436" s="486"/>
      <c r="CE436" s="486"/>
      <c r="CF436" s="486"/>
      <c r="CG436" s="486"/>
      <c r="CH436" s="486"/>
      <c r="CI436" s="486"/>
      <c r="CJ436" s="486"/>
      <c r="CK436" s="486"/>
      <c r="CL436" s="486"/>
      <c r="CM436" s="486"/>
      <c r="CN436" s="486"/>
      <c r="CO436" s="486"/>
      <c r="CP436" s="486"/>
      <c r="CQ436" s="486"/>
      <c r="CR436" s="486"/>
      <c r="CS436" s="486"/>
      <c r="CT436" s="486"/>
      <c r="CU436" s="486"/>
      <c r="CV436" s="486"/>
      <c r="CW436" s="486"/>
      <c r="CX436" s="486"/>
      <c r="CY436" s="486"/>
      <c r="CZ436" s="486"/>
      <c r="DA436" s="486"/>
      <c r="DB436" s="486"/>
      <c r="DC436" s="486"/>
      <c r="DD436" s="486"/>
      <c r="DE436" s="486"/>
      <c r="DF436" s="486"/>
      <c r="DG436" s="486"/>
      <c r="DH436" s="486"/>
      <c r="DI436" s="486"/>
      <c r="DJ436" s="486"/>
      <c r="DK436" s="486"/>
      <c r="DL436" s="486"/>
      <c r="DM436" s="486"/>
      <c r="DN436" s="486"/>
      <c r="DO436" s="486"/>
      <c r="DP436" s="486"/>
      <c r="DQ436" s="486"/>
      <c r="DR436" s="486"/>
      <c r="DS436" s="486"/>
      <c r="DT436" s="486"/>
      <c r="DU436" s="486"/>
      <c r="DV436" s="486"/>
      <c r="DW436" s="486"/>
      <c r="DX436" s="486"/>
      <c r="DY436" s="486"/>
      <c r="DZ436" s="486"/>
      <c r="EA436" s="486"/>
      <c r="EB436" s="486"/>
      <c r="EC436" s="486"/>
      <c r="ED436" s="486"/>
      <c r="EE436" s="486"/>
      <c r="EF436" s="486"/>
    </row>
    <row r="437" spans="1:136" s="300" customFormat="1" x14ac:dyDescent="0.25">
      <c r="A437" s="301"/>
      <c r="C437" s="303"/>
      <c r="D437" s="304"/>
      <c r="E437" s="304"/>
      <c r="F437" s="304"/>
      <c r="G437" s="304"/>
      <c r="H437" s="304"/>
      <c r="I437" s="304"/>
      <c r="J437" s="486"/>
      <c r="K437" s="486"/>
      <c r="L437" s="486">
        <v>34600</v>
      </c>
      <c r="M437" s="486"/>
      <c r="N437" s="486"/>
      <c r="O437" s="486"/>
      <c r="P437" s="486"/>
      <c r="Q437" s="486"/>
      <c r="R437" s="486"/>
      <c r="S437" s="486"/>
      <c r="T437" s="486"/>
      <c r="U437" s="486"/>
      <c r="V437" s="486"/>
      <c r="W437" s="486"/>
      <c r="X437" s="486"/>
      <c r="Y437" s="486"/>
      <c r="Z437" s="486"/>
      <c r="AA437" s="486"/>
      <c r="AB437" s="486"/>
      <c r="AC437" s="486"/>
      <c r="AD437" s="486"/>
      <c r="AE437" s="486"/>
      <c r="AF437" s="486"/>
      <c r="AG437" s="486"/>
      <c r="AH437" s="486"/>
      <c r="AI437" s="486"/>
      <c r="AJ437" s="486"/>
      <c r="AK437" s="486"/>
      <c r="AL437" s="486"/>
      <c r="AM437" s="486"/>
      <c r="AN437" s="486"/>
      <c r="AO437" s="486"/>
      <c r="AP437" s="486"/>
      <c r="AQ437" s="486"/>
      <c r="AR437" s="486"/>
      <c r="AS437" s="486"/>
      <c r="AT437" s="486"/>
      <c r="AU437" s="486"/>
      <c r="AV437" s="486"/>
      <c r="AW437" s="486"/>
      <c r="AX437" s="486"/>
      <c r="AY437" s="486"/>
      <c r="AZ437" s="486"/>
      <c r="BA437" s="486"/>
      <c r="BB437" s="486"/>
      <c r="BC437" s="486"/>
      <c r="BD437" s="486"/>
      <c r="BE437" s="486"/>
      <c r="BF437" s="486"/>
      <c r="BG437" s="486"/>
      <c r="BH437" s="486"/>
      <c r="BI437" s="486"/>
      <c r="BJ437" s="486"/>
      <c r="BK437" s="486"/>
      <c r="BL437" s="486"/>
      <c r="BM437" s="486"/>
      <c r="BN437" s="486"/>
      <c r="BO437" s="486"/>
      <c r="BP437" s="486"/>
      <c r="BQ437" s="486"/>
      <c r="BR437" s="486"/>
      <c r="BS437" s="486"/>
      <c r="BT437" s="486"/>
      <c r="BU437" s="486"/>
      <c r="BV437" s="486"/>
      <c r="BW437" s="486"/>
      <c r="BX437" s="486"/>
      <c r="BY437" s="486"/>
      <c r="BZ437" s="486"/>
      <c r="CA437" s="486"/>
      <c r="CB437" s="486"/>
      <c r="CC437" s="486"/>
      <c r="CD437" s="486"/>
      <c r="CE437" s="486"/>
      <c r="CF437" s="486"/>
      <c r="CG437" s="486"/>
      <c r="CH437" s="486"/>
      <c r="CI437" s="486"/>
      <c r="CJ437" s="486"/>
      <c r="CK437" s="486"/>
      <c r="CL437" s="486"/>
      <c r="CM437" s="486"/>
      <c r="CN437" s="486"/>
      <c r="CO437" s="486"/>
      <c r="CP437" s="486"/>
      <c r="CQ437" s="486"/>
      <c r="CR437" s="486"/>
      <c r="CS437" s="486"/>
      <c r="CT437" s="486"/>
      <c r="CU437" s="486"/>
      <c r="CV437" s="486"/>
      <c r="CW437" s="486"/>
      <c r="CX437" s="486"/>
      <c r="CY437" s="486"/>
      <c r="CZ437" s="486"/>
      <c r="DA437" s="486"/>
      <c r="DB437" s="486"/>
      <c r="DC437" s="486"/>
      <c r="DD437" s="486"/>
      <c r="DE437" s="486"/>
      <c r="DF437" s="486"/>
      <c r="DG437" s="486"/>
      <c r="DH437" s="486"/>
      <c r="DI437" s="486"/>
      <c r="DJ437" s="486"/>
      <c r="DK437" s="486"/>
      <c r="DL437" s="486"/>
      <c r="DM437" s="486"/>
      <c r="DN437" s="486"/>
      <c r="DO437" s="486"/>
      <c r="DP437" s="486"/>
      <c r="DQ437" s="486"/>
      <c r="DR437" s="486"/>
      <c r="DS437" s="486"/>
      <c r="DT437" s="486"/>
      <c r="DU437" s="486"/>
      <c r="DV437" s="486"/>
      <c r="DW437" s="486"/>
      <c r="DX437" s="486"/>
      <c r="DY437" s="486"/>
      <c r="DZ437" s="486"/>
      <c r="EA437" s="486"/>
      <c r="EB437" s="486"/>
      <c r="EC437" s="486"/>
      <c r="ED437" s="486"/>
      <c r="EE437" s="486"/>
      <c r="EF437" s="486"/>
    </row>
    <row r="438" spans="1:136" s="300" customFormat="1" x14ac:dyDescent="0.25">
      <c r="A438" s="301"/>
      <c r="C438" s="303"/>
      <c r="D438" s="304"/>
      <c r="E438" s="304"/>
      <c r="F438" s="304"/>
      <c r="G438" s="304"/>
      <c r="H438" s="304"/>
      <c r="I438" s="304"/>
      <c r="J438" s="486"/>
      <c r="K438" s="486"/>
      <c r="L438" s="486">
        <v>34700</v>
      </c>
      <c r="M438" s="486"/>
      <c r="N438" s="486"/>
      <c r="O438" s="486"/>
      <c r="P438" s="486"/>
      <c r="Q438" s="486"/>
      <c r="R438" s="486"/>
      <c r="S438" s="486"/>
      <c r="T438" s="486"/>
      <c r="U438" s="486"/>
      <c r="V438" s="486"/>
      <c r="W438" s="486"/>
      <c r="X438" s="486"/>
      <c r="Y438" s="486"/>
      <c r="Z438" s="486"/>
      <c r="AA438" s="486"/>
      <c r="AB438" s="486"/>
      <c r="AC438" s="486"/>
      <c r="AD438" s="486"/>
      <c r="AE438" s="486"/>
      <c r="AF438" s="486"/>
      <c r="AG438" s="486"/>
      <c r="AH438" s="486"/>
      <c r="AI438" s="486"/>
      <c r="AJ438" s="486"/>
      <c r="AK438" s="486"/>
      <c r="AL438" s="486"/>
      <c r="AM438" s="486"/>
      <c r="AN438" s="486"/>
      <c r="AO438" s="486"/>
      <c r="AP438" s="486"/>
      <c r="AQ438" s="486"/>
      <c r="AR438" s="486"/>
      <c r="AS438" s="486"/>
      <c r="AT438" s="486"/>
      <c r="AU438" s="486"/>
      <c r="AV438" s="486"/>
      <c r="AW438" s="486"/>
      <c r="AX438" s="486"/>
      <c r="AY438" s="486"/>
      <c r="AZ438" s="486"/>
      <c r="BA438" s="486"/>
      <c r="BB438" s="486"/>
      <c r="BC438" s="486"/>
      <c r="BD438" s="486"/>
      <c r="BE438" s="486"/>
      <c r="BF438" s="486"/>
      <c r="BG438" s="486"/>
      <c r="BH438" s="486"/>
      <c r="BI438" s="486"/>
      <c r="BJ438" s="486"/>
      <c r="BK438" s="486"/>
      <c r="BL438" s="486"/>
      <c r="BM438" s="486"/>
      <c r="BN438" s="486"/>
      <c r="BO438" s="486"/>
      <c r="BP438" s="486"/>
      <c r="BQ438" s="486"/>
      <c r="BR438" s="486"/>
      <c r="BS438" s="486"/>
      <c r="BT438" s="486"/>
      <c r="BU438" s="486"/>
      <c r="BV438" s="486"/>
      <c r="BW438" s="486"/>
      <c r="BX438" s="486"/>
      <c r="BY438" s="486"/>
      <c r="BZ438" s="486"/>
      <c r="CA438" s="486"/>
      <c r="CB438" s="486"/>
      <c r="CC438" s="486"/>
      <c r="CD438" s="486"/>
      <c r="CE438" s="486"/>
      <c r="CF438" s="486"/>
      <c r="CG438" s="486"/>
      <c r="CH438" s="486"/>
      <c r="CI438" s="486"/>
      <c r="CJ438" s="486"/>
      <c r="CK438" s="486"/>
      <c r="CL438" s="486"/>
      <c r="CM438" s="486"/>
      <c r="CN438" s="486"/>
      <c r="CO438" s="486"/>
      <c r="CP438" s="486"/>
      <c r="CQ438" s="486"/>
      <c r="CR438" s="486"/>
      <c r="CS438" s="486"/>
      <c r="CT438" s="486"/>
      <c r="CU438" s="486"/>
      <c r="CV438" s="486"/>
      <c r="CW438" s="486"/>
      <c r="CX438" s="486"/>
      <c r="CY438" s="486"/>
      <c r="CZ438" s="486"/>
      <c r="DA438" s="486"/>
      <c r="DB438" s="486"/>
      <c r="DC438" s="486"/>
      <c r="DD438" s="486"/>
      <c r="DE438" s="486"/>
      <c r="DF438" s="486"/>
      <c r="DG438" s="486"/>
      <c r="DH438" s="486"/>
      <c r="DI438" s="486"/>
      <c r="DJ438" s="486"/>
      <c r="DK438" s="486"/>
      <c r="DL438" s="486"/>
      <c r="DM438" s="486"/>
      <c r="DN438" s="486"/>
      <c r="DO438" s="486"/>
      <c r="DP438" s="486"/>
      <c r="DQ438" s="486"/>
      <c r="DR438" s="486"/>
      <c r="DS438" s="486"/>
      <c r="DT438" s="486"/>
      <c r="DU438" s="486"/>
      <c r="DV438" s="486"/>
      <c r="DW438" s="486"/>
      <c r="DX438" s="486"/>
      <c r="DY438" s="486"/>
      <c r="DZ438" s="486"/>
      <c r="EA438" s="486"/>
      <c r="EB438" s="486"/>
      <c r="EC438" s="486"/>
      <c r="ED438" s="486"/>
      <c r="EE438" s="486"/>
      <c r="EF438" s="486"/>
    </row>
    <row r="439" spans="1:136" s="300" customFormat="1" x14ac:dyDescent="0.25">
      <c r="A439" s="301"/>
      <c r="C439" s="303"/>
      <c r="D439" s="304"/>
      <c r="E439" s="304"/>
      <c r="F439" s="304"/>
      <c r="G439" s="304"/>
      <c r="H439" s="304"/>
      <c r="I439" s="304"/>
      <c r="J439" s="486"/>
      <c r="K439" s="486"/>
      <c r="L439" s="486">
        <v>34800</v>
      </c>
      <c r="M439" s="486"/>
      <c r="N439" s="486"/>
      <c r="O439" s="486"/>
      <c r="P439" s="486"/>
      <c r="Q439" s="486"/>
      <c r="R439" s="486"/>
      <c r="S439" s="486"/>
      <c r="T439" s="486"/>
      <c r="U439" s="486"/>
      <c r="V439" s="486"/>
      <c r="W439" s="486"/>
      <c r="X439" s="486"/>
      <c r="Y439" s="486"/>
      <c r="Z439" s="486"/>
      <c r="AA439" s="486"/>
      <c r="AB439" s="486"/>
      <c r="AC439" s="486"/>
      <c r="AD439" s="486"/>
      <c r="AE439" s="486"/>
      <c r="AF439" s="486"/>
      <c r="AG439" s="486"/>
      <c r="AH439" s="486"/>
      <c r="AI439" s="486"/>
      <c r="AJ439" s="486"/>
      <c r="AK439" s="486"/>
      <c r="AL439" s="486"/>
      <c r="AM439" s="486"/>
      <c r="AN439" s="486"/>
      <c r="AO439" s="486"/>
      <c r="AP439" s="486"/>
      <c r="AQ439" s="486"/>
      <c r="AR439" s="486"/>
      <c r="AS439" s="486"/>
      <c r="AT439" s="486"/>
      <c r="AU439" s="486"/>
      <c r="AV439" s="486"/>
      <c r="AW439" s="486"/>
      <c r="AX439" s="486"/>
      <c r="AY439" s="486"/>
      <c r="AZ439" s="486"/>
      <c r="BA439" s="486"/>
      <c r="BB439" s="486"/>
      <c r="BC439" s="486"/>
      <c r="BD439" s="486"/>
      <c r="BE439" s="486"/>
      <c r="BF439" s="486"/>
      <c r="BG439" s="486"/>
      <c r="BH439" s="486"/>
      <c r="BI439" s="486"/>
      <c r="BJ439" s="486"/>
      <c r="BK439" s="486"/>
      <c r="BL439" s="486"/>
      <c r="BM439" s="486"/>
      <c r="BN439" s="486"/>
      <c r="BO439" s="486"/>
      <c r="BP439" s="486"/>
      <c r="BQ439" s="486"/>
      <c r="BR439" s="486"/>
      <c r="BS439" s="486"/>
      <c r="BT439" s="486"/>
      <c r="BU439" s="486"/>
      <c r="BV439" s="486"/>
      <c r="BW439" s="486"/>
      <c r="BX439" s="486"/>
      <c r="BY439" s="486"/>
      <c r="BZ439" s="486"/>
      <c r="CA439" s="486"/>
      <c r="CB439" s="486"/>
      <c r="CC439" s="486"/>
      <c r="CD439" s="486"/>
      <c r="CE439" s="486"/>
      <c r="CF439" s="486"/>
      <c r="CG439" s="486"/>
      <c r="CH439" s="486"/>
      <c r="CI439" s="486"/>
      <c r="CJ439" s="486"/>
      <c r="CK439" s="486"/>
      <c r="CL439" s="486"/>
      <c r="CM439" s="486"/>
      <c r="CN439" s="486"/>
      <c r="CO439" s="486"/>
      <c r="CP439" s="486"/>
      <c r="CQ439" s="486"/>
      <c r="CR439" s="486"/>
      <c r="CS439" s="486"/>
      <c r="CT439" s="486"/>
      <c r="CU439" s="486"/>
      <c r="CV439" s="486"/>
      <c r="CW439" s="486"/>
      <c r="CX439" s="486"/>
      <c r="CY439" s="486"/>
      <c r="CZ439" s="486"/>
      <c r="DA439" s="486"/>
      <c r="DB439" s="486"/>
      <c r="DC439" s="486"/>
      <c r="DD439" s="486"/>
      <c r="DE439" s="486"/>
      <c r="DF439" s="486"/>
      <c r="DG439" s="486"/>
      <c r="DH439" s="486"/>
      <c r="DI439" s="486"/>
      <c r="DJ439" s="486"/>
      <c r="DK439" s="486"/>
      <c r="DL439" s="486"/>
      <c r="DM439" s="486"/>
      <c r="DN439" s="486"/>
      <c r="DO439" s="486"/>
      <c r="DP439" s="486"/>
      <c r="DQ439" s="486"/>
      <c r="DR439" s="486"/>
      <c r="DS439" s="486"/>
      <c r="DT439" s="486"/>
      <c r="DU439" s="486"/>
      <c r="DV439" s="486"/>
      <c r="DW439" s="486"/>
      <c r="DX439" s="486"/>
      <c r="DY439" s="486"/>
      <c r="DZ439" s="486"/>
      <c r="EA439" s="486"/>
      <c r="EB439" s="486"/>
      <c r="EC439" s="486"/>
      <c r="ED439" s="486"/>
      <c r="EE439" s="486"/>
      <c r="EF439" s="486"/>
    </row>
    <row r="440" spans="1:136" s="300" customFormat="1" x14ac:dyDescent="0.25">
      <c r="A440" s="301"/>
      <c r="C440" s="303"/>
      <c r="D440" s="304"/>
      <c r="E440" s="304"/>
      <c r="F440" s="304"/>
      <c r="G440" s="304"/>
      <c r="H440" s="304"/>
      <c r="I440" s="304"/>
      <c r="J440" s="486"/>
      <c r="K440" s="486"/>
      <c r="L440" s="486">
        <v>34900</v>
      </c>
      <c r="M440" s="486"/>
      <c r="N440" s="486"/>
      <c r="O440" s="486"/>
      <c r="P440" s="486"/>
      <c r="Q440" s="486"/>
      <c r="R440" s="486"/>
      <c r="S440" s="486"/>
      <c r="T440" s="486"/>
      <c r="U440" s="486"/>
      <c r="V440" s="486"/>
      <c r="W440" s="486"/>
      <c r="X440" s="486"/>
      <c r="Y440" s="486"/>
      <c r="Z440" s="486"/>
      <c r="AA440" s="486"/>
      <c r="AB440" s="486"/>
      <c r="AC440" s="486"/>
      <c r="AD440" s="486"/>
      <c r="AE440" s="486"/>
      <c r="AF440" s="486"/>
      <c r="AG440" s="486"/>
      <c r="AH440" s="486"/>
      <c r="AI440" s="486"/>
      <c r="AJ440" s="486"/>
      <c r="AK440" s="486"/>
      <c r="AL440" s="486"/>
      <c r="AM440" s="486"/>
      <c r="AN440" s="486"/>
      <c r="AO440" s="486"/>
      <c r="AP440" s="486"/>
      <c r="AQ440" s="486"/>
      <c r="AR440" s="486"/>
      <c r="AS440" s="486"/>
      <c r="AT440" s="486"/>
      <c r="AU440" s="486"/>
      <c r="AV440" s="486"/>
      <c r="AW440" s="486"/>
      <c r="AX440" s="486"/>
      <c r="AY440" s="486"/>
      <c r="AZ440" s="486"/>
      <c r="BA440" s="486"/>
      <c r="BB440" s="486"/>
      <c r="BC440" s="486"/>
      <c r="BD440" s="486"/>
      <c r="BE440" s="486"/>
      <c r="BF440" s="486"/>
      <c r="BG440" s="486"/>
      <c r="BH440" s="486"/>
      <c r="BI440" s="486"/>
      <c r="BJ440" s="486"/>
      <c r="BK440" s="486"/>
      <c r="BL440" s="486"/>
      <c r="BM440" s="486"/>
      <c r="BN440" s="486"/>
      <c r="BO440" s="486"/>
      <c r="BP440" s="486"/>
      <c r="BQ440" s="486"/>
      <c r="BR440" s="486"/>
      <c r="BS440" s="486"/>
      <c r="BT440" s="486"/>
      <c r="BU440" s="486"/>
      <c r="BV440" s="486"/>
      <c r="BW440" s="486"/>
      <c r="BX440" s="486"/>
      <c r="BY440" s="486"/>
      <c r="BZ440" s="486"/>
      <c r="CA440" s="486"/>
      <c r="CB440" s="486"/>
      <c r="CC440" s="486"/>
      <c r="CD440" s="486"/>
      <c r="CE440" s="486"/>
      <c r="CF440" s="486"/>
      <c r="CG440" s="486"/>
      <c r="CH440" s="486"/>
      <c r="CI440" s="486"/>
      <c r="CJ440" s="486"/>
      <c r="CK440" s="486"/>
      <c r="CL440" s="486"/>
      <c r="CM440" s="486"/>
      <c r="CN440" s="486"/>
      <c r="CO440" s="486"/>
      <c r="CP440" s="486"/>
      <c r="CQ440" s="486"/>
      <c r="CR440" s="486"/>
      <c r="CS440" s="486"/>
      <c r="CT440" s="486"/>
      <c r="CU440" s="486"/>
      <c r="CV440" s="486"/>
      <c r="CW440" s="486"/>
      <c r="CX440" s="486"/>
      <c r="CY440" s="486"/>
      <c r="CZ440" s="486"/>
      <c r="DA440" s="486"/>
      <c r="DB440" s="486"/>
      <c r="DC440" s="486"/>
      <c r="DD440" s="486"/>
      <c r="DE440" s="486"/>
      <c r="DF440" s="486"/>
      <c r="DG440" s="486"/>
      <c r="DH440" s="486"/>
      <c r="DI440" s="486"/>
      <c r="DJ440" s="486"/>
      <c r="DK440" s="486"/>
      <c r="DL440" s="486"/>
      <c r="DM440" s="486"/>
      <c r="DN440" s="486"/>
      <c r="DO440" s="486"/>
      <c r="DP440" s="486"/>
      <c r="DQ440" s="486"/>
      <c r="DR440" s="486"/>
      <c r="DS440" s="486"/>
      <c r="DT440" s="486"/>
      <c r="DU440" s="486"/>
      <c r="DV440" s="486"/>
      <c r="DW440" s="486"/>
      <c r="DX440" s="486"/>
      <c r="DY440" s="486"/>
      <c r="DZ440" s="486"/>
      <c r="EA440" s="486"/>
      <c r="EB440" s="486"/>
      <c r="EC440" s="486"/>
      <c r="ED440" s="486"/>
      <c r="EE440" s="486"/>
      <c r="EF440" s="486"/>
    </row>
    <row r="441" spans="1:136" s="300" customFormat="1" x14ac:dyDescent="0.25">
      <c r="A441" s="301"/>
      <c r="C441" s="303"/>
      <c r="D441" s="304"/>
      <c r="E441" s="304"/>
      <c r="F441" s="304"/>
      <c r="G441" s="304"/>
      <c r="H441" s="304"/>
      <c r="I441" s="304"/>
      <c r="J441" s="486"/>
      <c r="K441" s="486"/>
      <c r="L441" s="486">
        <v>35000</v>
      </c>
      <c r="M441" s="486"/>
      <c r="N441" s="486"/>
      <c r="O441" s="486"/>
      <c r="P441" s="486"/>
      <c r="Q441" s="486"/>
      <c r="R441" s="486"/>
      <c r="S441" s="486"/>
      <c r="T441" s="486"/>
      <c r="U441" s="486"/>
      <c r="V441" s="486"/>
      <c r="W441" s="486"/>
      <c r="X441" s="486"/>
      <c r="Y441" s="486"/>
      <c r="Z441" s="486"/>
      <c r="AA441" s="486"/>
      <c r="AB441" s="486"/>
      <c r="AC441" s="486"/>
      <c r="AD441" s="486"/>
      <c r="AE441" s="486"/>
      <c r="AF441" s="486"/>
      <c r="AG441" s="486"/>
      <c r="AH441" s="486"/>
      <c r="AI441" s="486"/>
      <c r="AJ441" s="486"/>
      <c r="AK441" s="486"/>
      <c r="AL441" s="486"/>
      <c r="AM441" s="486"/>
      <c r="AN441" s="486"/>
      <c r="AO441" s="486"/>
      <c r="AP441" s="486"/>
      <c r="AQ441" s="486"/>
      <c r="AR441" s="486"/>
      <c r="AS441" s="486"/>
      <c r="AT441" s="486"/>
      <c r="AU441" s="486"/>
      <c r="AV441" s="486"/>
      <c r="AW441" s="486"/>
      <c r="AX441" s="486"/>
      <c r="AY441" s="486"/>
      <c r="AZ441" s="486"/>
      <c r="BA441" s="486"/>
      <c r="BB441" s="486"/>
      <c r="BC441" s="486"/>
      <c r="BD441" s="486"/>
      <c r="BE441" s="486"/>
      <c r="BF441" s="486"/>
      <c r="BG441" s="486"/>
      <c r="BH441" s="486"/>
      <c r="BI441" s="486"/>
      <c r="BJ441" s="486"/>
      <c r="BK441" s="486"/>
      <c r="BL441" s="486"/>
      <c r="BM441" s="486"/>
      <c r="BN441" s="486"/>
      <c r="BO441" s="486"/>
      <c r="BP441" s="486"/>
      <c r="BQ441" s="486"/>
      <c r="BR441" s="486"/>
      <c r="BS441" s="486"/>
      <c r="BT441" s="486"/>
      <c r="BU441" s="486"/>
      <c r="BV441" s="486"/>
      <c r="BW441" s="486"/>
      <c r="BX441" s="486"/>
      <c r="BY441" s="486"/>
      <c r="BZ441" s="486"/>
      <c r="CA441" s="486"/>
      <c r="CB441" s="486"/>
      <c r="CC441" s="486"/>
      <c r="CD441" s="486"/>
      <c r="CE441" s="486"/>
      <c r="CF441" s="486"/>
      <c r="CG441" s="486"/>
      <c r="CH441" s="486"/>
      <c r="CI441" s="486"/>
      <c r="CJ441" s="486"/>
      <c r="CK441" s="486"/>
      <c r="CL441" s="486"/>
      <c r="CM441" s="486"/>
      <c r="CN441" s="486"/>
      <c r="CO441" s="486"/>
      <c r="CP441" s="486"/>
      <c r="CQ441" s="486"/>
      <c r="CR441" s="486"/>
      <c r="CS441" s="486"/>
      <c r="CT441" s="486"/>
      <c r="CU441" s="486"/>
      <c r="CV441" s="486"/>
      <c r="CW441" s="486"/>
      <c r="CX441" s="486"/>
      <c r="CY441" s="486"/>
      <c r="CZ441" s="486"/>
      <c r="DA441" s="486"/>
      <c r="DB441" s="486"/>
      <c r="DC441" s="486"/>
      <c r="DD441" s="486"/>
      <c r="DE441" s="486"/>
      <c r="DF441" s="486"/>
      <c r="DG441" s="486"/>
      <c r="DH441" s="486"/>
      <c r="DI441" s="486"/>
      <c r="DJ441" s="486"/>
      <c r="DK441" s="486"/>
      <c r="DL441" s="486"/>
      <c r="DM441" s="486"/>
      <c r="DN441" s="486"/>
      <c r="DO441" s="486"/>
      <c r="DP441" s="486"/>
      <c r="DQ441" s="486"/>
      <c r="DR441" s="486"/>
      <c r="DS441" s="486"/>
      <c r="DT441" s="486"/>
      <c r="DU441" s="486"/>
      <c r="DV441" s="486"/>
      <c r="DW441" s="486"/>
      <c r="DX441" s="486"/>
      <c r="DY441" s="486"/>
      <c r="DZ441" s="486"/>
      <c r="EA441" s="486"/>
      <c r="EB441" s="486"/>
      <c r="EC441" s="486"/>
      <c r="ED441" s="486"/>
      <c r="EE441" s="486"/>
      <c r="EF441" s="486"/>
    </row>
    <row r="442" spans="1:136" s="300" customFormat="1" x14ac:dyDescent="0.25">
      <c r="A442" s="301"/>
      <c r="C442" s="303"/>
      <c r="D442" s="304"/>
      <c r="E442" s="304"/>
      <c r="F442" s="304"/>
      <c r="G442" s="304"/>
      <c r="H442" s="304"/>
      <c r="I442" s="304"/>
      <c r="J442" s="486"/>
      <c r="K442" s="486"/>
      <c r="L442" s="486">
        <v>35100</v>
      </c>
      <c r="M442" s="486"/>
      <c r="N442" s="486"/>
      <c r="O442" s="486"/>
      <c r="P442" s="486"/>
      <c r="Q442" s="486"/>
      <c r="R442" s="486"/>
      <c r="S442" s="486"/>
      <c r="T442" s="486"/>
      <c r="U442" s="486"/>
      <c r="V442" s="486"/>
      <c r="W442" s="486"/>
      <c r="X442" s="486"/>
      <c r="Y442" s="486"/>
      <c r="Z442" s="486"/>
      <c r="AA442" s="486"/>
      <c r="AB442" s="486"/>
      <c r="AC442" s="486"/>
      <c r="AD442" s="486"/>
      <c r="AE442" s="486"/>
      <c r="AF442" s="486"/>
      <c r="AG442" s="486"/>
      <c r="AH442" s="486"/>
      <c r="AI442" s="486"/>
      <c r="AJ442" s="486"/>
      <c r="AK442" s="486"/>
      <c r="AL442" s="486"/>
      <c r="AM442" s="486"/>
      <c r="AN442" s="486"/>
      <c r="AO442" s="486"/>
      <c r="AP442" s="486"/>
      <c r="AQ442" s="486"/>
      <c r="AR442" s="486"/>
      <c r="AS442" s="486"/>
      <c r="AT442" s="486"/>
      <c r="AU442" s="486"/>
      <c r="AV442" s="486"/>
      <c r="AW442" s="486"/>
      <c r="AX442" s="486"/>
      <c r="AY442" s="486"/>
      <c r="AZ442" s="486"/>
      <c r="BA442" s="486"/>
      <c r="BB442" s="486"/>
      <c r="BC442" s="486"/>
      <c r="BD442" s="486"/>
      <c r="BE442" s="486"/>
      <c r="BF442" s="486"/>
      <c r="BG442" s="486"/>
      <c r="BH442" s="486"/>
      <c r="BI442" s="486"/>
      <c r="BJ442" s="486"/>
      <c r="BK442" s="486"/>
      <c r="BL442" s="486"/>
      <c r="BM442" s="486"/>
      <c r="BN442" s="486"/>
      <c r="BO442" s="486"/>
      <c r="BP442" s="486"/>
      <c r="BQ442" s="486"/>
      <c r="BR442" s="486"/>
      <c r="BS442" s="486"/>
      <c r="BT442" s="486"/>
      <c r="BU442" s="486"/>
      <c r="BV442" s="486"/>
      <c r="BW442" s="486"/>
      <c r="BX442" s="486"/>
      <c r="BY442" s="486"/>
      <c r="BZ442" s="486"/>
      <c r="CA442" s="486"/>
      <c r="CB442" s="486"/>
      <c r="CC442" s="486"/>
      <c r="CD442" s="486"/>
      <c r="CE442" s="486"/>
      <c r="CF442" s="486"/>
      <c r="CG442" s="486"/>
      <c r="CH442" s="486"/>
      <c r="CI442" s="486"/>
      <c r="CJ442" s="486"/>
      <c r="CK442" s="486"/>
      <c r="CL442" s="486"/>
      <c r="CM442" s="486"/>
      <c r="CN442" s="486"/>
      <c r="CO442" s="486"/>
      <c r="CP442" s="486"/>
      <c r="CQ442" s="486"/>
      <c r="CR442" s="486"/>
      <c r="CS442" s="486"/>
      <c r="CT442" s="486"/>
      <c r="CU442" s="486"/>
      <c r="CV442" s="486"/>
      <c r="CW442" s="486"/>
      <c r="CX442" s="486"/>
      <c r="CY442" s="486"/>
      <c r="CZ442" s="486"/>
      <c r="DA442" s="486"/>
      <c r="DB442" s="486"/>
      <c r="DC442" s="486"/>
      <c r="DD442" s="486"/>
      <c r="DE442" s="486"/>
      <c r="DF442" s="486"/>
      <c r="DG442" s="486"/>
      <c r="DH442" s="486"/>
      <c r="DI442" s="486"/>
      <c r="DJ442" s="486"/>
      <c r="DK442" s="486"/>
      <c r="DL442" s="486"/>
      <c r="DM442" s="486"/>
      <c r="DN442" s="486"/>
      <c r="DO442" s="486"/>
      <c r="DP442" s="486"/>
      <c r="DQ442" s="486"/>
      <c r="DR442" s="486"/>
      <c r="DS442" s="486"/>
      <c r="DT442" s="486"/>
      <c r="DU442" s="486"/>
      <c r="DV442" s="486"/>
      <c r="DW442" s="486"/>
      <c r="DX442" s="486"/>
      <c r="DY442" s="486"/>
      <c r="DZ442" s="486"/>
      <c r="EA442" s="486"/>
      <c r="EB442" s="486"/>
      <c r="EC442" s="486"/>
      <c r="ED442" s="486"/>
      <c r="EE442" s="486"/>
      <c r="EF442" s="486"/>
    </row>
    <row r="443" spans="1:136" s="300" customFormat="1" x14ac:dyDescent="0.25">
      <c r="A443" s="301"/>
      <c r="C443" s="303"/>
      <c r="D443" s="304"/>
      <c r="E443" s="304"/>
      <c r="F443" s="304"/>
      <c r="G443" s="304"/>
      <c r="H443" s="304"/>
      <c r="I443" s="304"/>
      <c r="J443" s="486"/>
      <c r="K443" s="486"/>
      <c r="L443" s="486">
        <v>35200</v>
      </c>
      <c r="M443" s="486"/>
      <c r="N443" s="486"/>
      <c r="O443" s="486"/>
      <c r="P443" s="486"/>
      <c r="Q443" s="486"/>
      <c r="R443" s="486"/>
      <c r="S443" s="486"/>
      <c r="T443" s="486"/>
      <c r="U443" s="486"/>
      <c r="V443" s="486"/>
      <c r="W443" s="486"/>
      <c r="X443" s="486"/>
      <c r="Y443" s="486"/>
      <c r="Z443" s="486"/>
      <c r="AA443" s="486"/>
      <c r="AB443" s="486"/>
      <c r="AC443" s="486"/>
      <c r="AD443" s="486"/>
      <c r="AE443" s="486"/>
      <c r="AF443" s="486"/>
      <c r="AG443" s="486"/>
      <c r="AH443" s="486"/>
      <c r="AI443" s="486"/>
      <c r="AJ443" s="486"/>
      <c r="AK443" s="486"/>
      <c r="AL443" s="486"/>
      <c r="AM443" s="486"/>
      <c r="AN443" s="486"/>
      <c r="AO443" s="486"/>
      <c r="AP443" s="486"/>
      <c r="AQ443" s="486"/>
      <c r="AR443" s="486"/>
      <c r="AS443" s="486"/>
      <c r="AT443" s="486"/>
      <c r="AU443" s="486"/>
      <c r="AV443" s="486"/>
      <c r="AW443" s="486"/>
      <c r="AX443" s="486"/>
      <c r="AY443" s="486"/>
      <c r="AZ443" s="486"/>
      <c r="BA443" s="486"/>
      <c r="BB443" s="486"/>
      <c r="BC443" s="486"/>
      <c r="BD443" s="486"/>
      <c r="BE443" s="486"/>
      <c r="BF443" s="486"/>
      <c r="BG443" s="486"/>
      <c r="BH443" s="486"/>
      <c r="BI443" s="486"/>
      <c r="BJ443" s="486"/>
      <c r="BK443" s="486"/>
      <c r="BL443" s="486"/>
      <c r="BM443" s="486"/>
      <c r="BN443" s="486"/>
      <c r="BO443" s="486"/>
      <c r="BP443" s="486"/>
      <c r="BQ443" s="486"/>
      <c r="BR443" s="486"/>
      <c r="BS443" s="486"/>
      <c r="BT443" s="486"/>
      <c r="BU443" s="486"/>
      <c r="BV443" s="486"/>
      <c r="BW443" s="486"/>
      <c r="BX443" s="486"/>
      <c r="BY443" s="486"/>
      <c r="BZ443" s="486"/>
      <c r="CA443" s="486"/>
      <c r="CB443" s="486"/>
      <c r="CC443" s="486"/>
      <c r="CD443" s="486"/>
      <c r="CE443" s="486"/>
      <c r="CF443" s="486"/>
      <c r="CG443" s="486"/>
      <c r="CH443" s="486"/>
      <c r="CI443" s="486"/>
      <c r="CJ443" s="486"/>
      <c r="CK443" s="486"/>
      <c r="CL443" s="486"/>
      <c r="CM443" s="486"/>
      <c r="CN443" s="486"/>
      <c r="CO443" s="486"/>
      <c r="CP443" s="486"/>
      <c r="CQ443" s="486"/>
      <c r="CR443" s="486"/>
      <c r="CS443" s="486"/>
      <c r="CT443" s="486"/>
      <c r="CU443" s="486"/>
      <c r="CV443" s="486"/>
      <c r="CW443" s="486"/>
      <c r="CX443" s="486"/>
      <c r="CY443" s="486"/>
      <c r="CZ443" s="486"/>
      <c r="DA443" s="486"/>
      <c r="DB443" s="486"/>
      <c r="DC443" s="486"/>
      <c r="DD443" s="486"/>
      <c r="DE443" s="486"/>
      <c r="DF443" s="486"/>
      <c r="DG443" s="486"/>
      <c r="DH443" s="486"/>
      <c r="DI443" s="486"/>
      <c r="DJ443" s="486"/>
      <c r="DK443" s="486"/>
      <c r="DL443" s="486"/>
      <c r="DM443" s="486"/>
      <c r="DN443" s="486"/>
      <c r="DO443" s="486"/>
      <c r="DP443" s="486"/>
      <c r="DQ443" s="486"/>
      <c r="DR443" s="486"/>
      <c r="DS443" s="486"/>
      <c r="DT443" s="486"/>
      <c r="DU443" s="486"/>
      <c r="DV443" s="486"/>
      <c r="DW443" s="486"/>
      <c r="DX443" s="486"/>
      <c r="DY443" s="486"/>
      <c r="DZ443" s="486"/>
      <c r="EA443" s="486"/>
      <c r="EB443" s="486"/>
      <c r="EC443" s="486"/>
      <c r="ED443" s="486"/>
      <c r="EE443" s="486"/>
      <c r="EF443" s="486"/>
    </row>
    <row r="444" spans="1:136" s="300" customFormat="1" x14ac:dyDescent="0.25">
      <c r="A444" s="301"/>
      <c r="C444" s="303"/>
      <c r="D444" s="304"/>
      <c r="E444" s="304"/>
      <c r="F444" s="304"/>
      <c r="G444" s="304"/>
      <c r="H444" s="304"/>
      <c r="I444" s="304"/>
      <c r="J444" s="486"/>
      <c r="K444" s="486"/>
      <c r="L444" s="486">
        <v>35300</v>
      </c>
      <c r="M444" s="486"/>
      <c r="N444" s="486"/>
      <c r="O444" s="486"/>
      <c r="P444" s="486"/>
      <c r="Q444" s="486"/>
      <c r="R444" s="486"/>
      <c r="S444" s="486"/>
      <c r="T444" s="486"/>
      <c r="U444" s="486"/>
      <c r="V444" s="486"/>
      <c r="W444" s="486"/>
      <c r="X444" s="486"/>
      <c r="Y444" s="486"/>
      <c r="Z444" s="486"/>
      <c r="AA444" s="486"/>
      <c r="AB444" s="486"/>
      <c r="AC444" s="486"/>
      <c r="AD444" s="486"/>
      <c r="AE444" s="486"/>
      <c r="AF444" s="486"/>
      <c r="AG444" s="486"/>
      <c r="AH444" s="486"/>
      <c r="AI444" s="486"/>
      <c r="AJ444" s="486"/>
      <c r="AK444" s="486"/>
      <c r="AL444" s="486"/>
      <c r="AM444" s="486"/>
      <c r="AN444" s="486"/>
      <c r="AO444" s="486"/>
      <c r="AP444" s="486"/>
      <c r="AQ444" s="486"/>
      <c r="AR444" s="486"/>
      <c r="AS444" s="486"/>
      <c r="AT444" s="486"/>
      <c r="AU444" s="486"/>
      <c r="AV444" s="486"/>
      <c r="AW444" s="486"/>
      <c r="AX444" s="486"/>
      <c r="AY444" s="486"/>
      <c r="AZ444" s="486"/>
      <c r="BA444" s="486"/>
      <c r="BB444" s="486"/>
      <c r="BC444" s="486"/>
      <c r="BD444" s="486"/>
      <c r="BE444" s="486"/>
      <c r="BF444" s="486"/>
      <c r="BG444" s="486"/>
      <c r="BH444" s="486"/>
      <c r="BI444" s="486"/>
      <c r="BJ444" s="486"/>
      <c r="BK444" s="486"/>
      <c r="BL444" s="486"/>
      <c r="BM444" s="486"/>
      <c r="BN444" s="486"/>
      <c r="BO444" s="486"/>
      <c r="BP444" s="486"/>
      <c r="BQ444" s="486"/>
      <c r="BR444" s="486"/>
      <c r="BS444" s="486"/>
      <c r="BT444" s="486"/>
      <c r="BU444" s="486"/>
      <c r="BV444" s="486"/>
      <c r="BW444" s="486"/>
      <c r="BX444" s="486"/>
      <c r="BY444" s="486"/>
      <c r="BZ444" s="486"/>
      <c r="CA444" s="486"/>
      <c r="CB444" s="486"/>
      <c r="CC444" s="486"/>
      <c r="CD444" s="486"/>
      <c r="CE444" s="486"/>
      <c r="CF444" s="486"/>
      <c r="CG444" s="486"/>
      <c r="CH444" s="486"/>
      <c r="CI444" s="486"/>
      <c r="CJ444" s="486"/>
      <c r="CK444" s="486"/>
      <c r="CL444" s="486"/>
      <c r="CM444" s="486"/>
      <c r="CN444" s="486"/>
      <c r="CO444" s="486"/>
      <c r="CP444" s="486"/>
      <c r="CQ444" s="486"/>
      <c r="CR444" s="486"/>
      <c r="CS444" s="486"/>
      <c r="CT444" s="486"/>
      <c r="CU444" s="486"/>
      <c r="CV444" s="486"/>
      <c r="CW444" s="486"/>
      <c r="CX444" s="486"/>
      <c r="CY444" s="486"/>
      <c r="CZ444" s="486"/>
      <c r="DA444" s="486"/>
      <c r="DB444" s="486"/>
      <c r="DC444" s="486"/>
      <c r="DD444" s="486"/>
      <c r="DE444" s="486"/>
      <c r="DF444" s="486"/>
      <c r="DG444" s="486"/>
      <c r="DH444" s="486"/>
      <c r="DI444" s="486"/>
      <c r="DJ444" s="486"/>
      <c r="DK444" s="486"/>
      <c r="DL444" s="486"/>
      <c r="DM444" s="486"/>
      <c r="DN444" s="486"/>
      <c r="DO444" s="486"/>
      <c r="DP444" s="486"/>
      <c r="DQ444" s="486"/>
      <c r="DR444" s="486"/>
      <c r="DS444" s="486"/>
      <c r="DT444" s="486"/>
      <c r="DU444" s="486"/>
      <c r="DV444" s="486"/>
      <c r="DW444" s="486"/>
      <c r="DX444" s="486"/>
      <c r="DY444" s="486"/>
      <c r="DZ444" s="486"/>
      <c r="EA444" s="486"/>
      <c r="EB444" s="486"/>
      <c r="EC444" s="486"/>
      <c r="ED444" s="486"/>
      <c r="EE444" s="486"/>
      <c r="EF444" s="486"/>
    </row>
    <row r="445" spans="1:136" s="300" customFormat="1" x14ac:dyDescent="0.25">
      <c r="A445" s="301"/>
      <c r="C445" s="303"/>
      <c r="D445" s="304"/>
      <c r="E445" s="304"/>
      <c r="F445" s="304"/>
      <c r="G445" s="304"/>
      <c r="H445" s="304"/>
      <c r="I445" s="304"/>
      <c r="J445" s="486"/>
      <c r="K445" s="486"/>
      <c r="L445" s="486">
        <v>35400</v>
      </c>
      <c r="M445" s="486"/>
      <c r="N445" s="486"/>
      <c r="O445" s="486"/>
      <c r="P445" s="486"/>
      <c r="Q445" s="486"/>
      <c r="R445" s="486"/>
      <c r="S445" s="486"/>
      <c r="T445" s="486"/>
      <c r="U445" s="486"/>
      <c r="V445" s="486"/>
      <c r="W445" s="486"/>
      <c r="X445" s="486"/>
      <c r="Y445" s="486"/>
      <c r="Z445" s="486"/>
      <c r="AA445" s="486"/>
      <c r="AB445" s="486"/>
      <c r="AC445" s="486"/>
      <c r="AD445" s="486"/>
      <c r="AE445" s="486"/>
      <c r="AF445" s="486"/>
      <c r="AG445" s="486"/>
      <c r="AH445" s="486"/>
      <c r="AI445" s="486"/>
      <c r="AJ445" s="486"/>
      <c r="AK445" s="486"/>
      <c r="AL445" s="486"/>
      <c r="AM445" s="486"/>
      <c r="AN445" s="486"/>
      <c r="AO445" s="486"/>
      <c r="AP445" s="486"/>
      <c r="AQ445" s="486"/>
      <c r="AR445" s="486"/>
      <c r="AS445" s="486"/>
      <c r="AT445" s="486"/>
      <c r="AU445" s="486"/>
      <c r="AV445" s="486"/>
      <c r="AW445" s="486"/>
      <c r="AX445" s="486"/>
      <c r="AY445" s="486"/>
      <c r="AZ445" s="486"/>
      <c r="BA445" s="486"/>
      <c r="BB445" s="486"/>
      <c r="BC445" s="486"/>
      <c r="BD445" s="486"/>
      <c r="BE445" s="486"/>
      <c r="BF445" s="486"/>
      <c r="BG445" s="486"/>
      <c r="BH445" s="486"/>
      <c r="BI445" s="486"/>
      <c r="BJ445" s="486"/>
      <c r="BK445" s="486"/>
      <c r="BL445" s="486"/>
      <c r="BM445" s="486"/>
      <c r="BN445" s="486"/>
      <c r="BO445" s="486"/>
      <c r="BP445" s="486"/>
      <c r="BQ445" s="486"/>
      <c r="BR445" s="486"/>
      <c r="BS445" s="486"/>
      <c r="BT445" s="486"/>
      <c r="BU445" s="486"/>
      <c r="BV445" s="486"/>
      <c r="BW445" s="486"/>
      <c r="BX445" s="486"/>
      <c r="BY445" s="486"/>
      <c r="BZ445" s="486"/>
      <c r="CA445" s="486"/>
      <c r="CB445" s="486"/>
      <c r="CC445" s="486"/>
      <c r="CD445" s="486"/>
      <c r="CE445" s="486"/>
      <c r="CF445" s="486"/>
      <c r="CG445" s="486"/>
      <c r="CH445" s="486"/>
      <c r="CI445" s="486"/>
      <c r="CJ445" s="486"/>
      <c r="CK445" s="486"/>
      <c r="CL445" s="486"/>
      <c r="CM445" s="486"/>
      <c r="CN445" s="486"/>
      <c r="CO445" s="486"/>
      <c r="CP445" s="486"/>
      <c r="CQ445" s="486"/>
      <c r="CR445" s="486"/>
      <c r="CS445" s="486"/>
      <c r="CT445" s="486"/>
      <c r="CU445" s="486"/>
      <c r="CV445" s="486"/>
      <c r="CW445" s="486"/>
      <c r="CX445" s="486"/>
      <c r="CY445" s="486"/>
      <c r="CZ445" s="486"/>
      <c r="DA445" s="486"/>
      <c r="DB445" s="486"/>
      <c r="DC445" s="486"/>
      <c r="DD445" s="486"/>
      <c r="DE445" s="486"/>
      <c r="DF445" s="486"/>
      <c r="DG445" s="486"/>
      <c r="DH445" s="486"/>
      <c r="DI445" s="486"/>
      <c r="DJ445" s="486"/>
      <c r="DK445" s="486"/>
      <c r="DL445" s="486"/>
      <c r="DM445" s="486"/>
      <c r="DN445" s="486"/>
      <c r="DO445" s="486"/>
      <c r="DP445" s="486"/>
      <c r="DQ445" s="486"/>
      <c r="DR445" s="486"/>
      <c r="DS445" s="486"/>
      <c r="DT445" s="486"/>
      <c r="DU445" s="486"/>
      <c r="DV445" s="486"/>
      <c r="DW445" s="486"/>
      <c r="DX445" s="486"/>
      <c r="DY445" s="486"/>
      <c r="DZ445" s="486"/>
      <c r="EA445" s="486"/>
      <c r="EB445" s="486"/>
      <c r="EC445" s="486"/>
      <c r="ED445" s="486"/>
      <c r="EE445" s="486"/>
      <c r="EF445" s="486"/>
    </row>
    <row r="446" spans="1:136" s="300" customFormat="1" x14ac:dyDescent="0.25">
      <c r="A446" s="301"/>
      <c r="C446" s="303"/>
      <c r="D446" s="304"/>
      <c r="E446" s="304"/>
      <c r="F446" s="304"/>
      <c r="G446" s="304"/>
      <c r="H446" s="304"/>
      <c r="I446" s="304"/>
      <c r="J446" s="486"/>
      <c r="K446" s="486"/>
      <c r="L446" s="486">
        <v>35500</v>
      </c>
      <c r="M446" s="486"/>
      <c r="N446" s="486"/>
      <c r="O446" s="486"/>
      <c r="P446" s="486"/>
      <c r="Q446" s="486"/>
      <c r="R446" s="486"/>
      <c r="S446" s="486"/>
      <c r="T446" s="486"/>
      <c r="U446" s="486"/>
      <c r="V446" s="486"/>
      <c r="W446" s="486"/>
      <c r="X446" s="486"/>
      <c r="Y446" s="486"/>
      <c r="Z446" s="486"/>
      <c r="AA446" s="486"/>
      <c r="AB446" s="486"/>
      <c r="AC446" s="486"/>
      <c r="AD446" s="486"/>
      <c r="AE446" s="486"/>
      <c r="AF446" s="486"/>
      <c r="AG446" s="486"/>
      <c r="AH446" s="486"/>
      <c r="AI446" s="486"/>
      <c r="AJ446" s="486"/>
      <c r="AK446" s="486"/>
      <c r="AL446" s="486"/>
      <c r="AM446" s="486"/>
      <c r="AN446" s="486"/>
      <c r="AO446" s="486"/>
      <c r="AP446" s="486"/>
      <c r="AQ446" s="486"/>
      <c r="AR446" s="486"/>
      <c r="AS446" s="486"/>
      <c r="AT446" s="486"/>
      <c r="AU446" s="486"/>
      <c r="AV446" s="486"/>
      <c r="AW446" s="486"/>
      <c r="AX446" s="486"/>
      <c r="AY446" s="486"/>
      <c r="AZ446" s="486"/>
      <c r="BA446" s="486"/>
      <c r="BB446" s="486"/>
      <c r="BC446" s="486"/>
      <c r="BD446" s="486"/>
      <c r="BE446" s="486"/>
      <c r="BF446" s="486"/>
      <c r="BG446" s="486"/>
      <c r="BH446" s="486"/>
      <c r="BI446" s="486"/>
      <c r="BJ446" s="486"/>
      <c r="BK446" s="486"/>
      <c r="BL446" s="486"/>
      <c r="BM446" s="486"/>
      <c r="BN446" s="486"/>
      <c r="BO446" s="486"/>
      <c r="BP446" s="486"/>
      <c r="BQ446" s="486"/>
      <c r="BR446" s="486"/>
      <c r="BS446" s="486"/>
      <c r="BT446" s="486"/>
      <c r="BU446" s="486"/>
      <c r="BV446" s="486"/>
      <c r="BW446" s="486"/>
      <c r="BX446" s="486"/>
      <c r="BY446" s="486"/>
      <c r="BZ446" s="486"/>
      <c r="CA446" s="486"/>
      <c r="CB446" s="486"/>
      <c r="CC446" s="486"/>
      <c r="CD446" s="486"/>
      <c r="CE446" s="486"/>
      <c r="CF446" s="486"/>
      <c r="CG446" s="486"/>
      <c r="CH446" s="486"/>
      <c r="CI446" s="486"/>
      <c r="CJ446" s="486"/>
      <c r="CK446" s="486"/>
      <c r="CL446" s="486"/>
      <c r="CM446" s="486"/>
      <c r="CN446" s="486"/>
      <c r="CO446" s="486"/>
      <c r="CP446" s="486"/>
      <c r="CQ446" s="486"/>
      <c r="CR446" s="486"/>
      <c r="CS446" s="486"/>
      <c r="CT446" s="486"/>
      <c r="CU446" s="486"/>
      <c r="CV446" s="486"/>
      <c r="CW446" s="486"/>
      <c r="CX446" s="486"/>
      <c r="CY446" s="486"/>
      <c r="CZ446" s="486"/>
      <c r="DA446" s="486"/>
      <c r="DB446" s="486"/>
      <c r="DC446" s="486"/>
      <c r="DD446" s="486"/>
      <c r="DE446" s="486"/>
      <c r="DF446" s="486"/>
      <c r="DG446" s="486"/>
      <c r="DH446" s="486"/>
      <c r="DI446" s="486"/>
      <c r="DJ446" s="486"/>
      <c r="DK446" s="486"/>
      <c r="DL446" s="486"/>
      <c r="DM446" s="486"/>
      <c r="DN446" s="486"/>
      <c r="DO446" s="486"/>
      <c r="DP446" s="486"/>
      <c r="DQ446" s="486"/>
      <c r="DR446" s="486"/>
      <c r="DS446" s="486"/>
      <c r="DT446" s="486"/>
      <c r="DU446" s="486"/>
      <c r="DV446" s="486"/>
      <c r="DW446" s="486"/>
      <c r="DX446" s="486"/>
      <c r="DY446" s="486"/>
      <c r="DZ446" s="486"/>
      <c r="EA446" s="486"/>
      <c r="EB446" s="486"/>
      <c r="EC446" s="486"/>
      <c r="ED446" s="486"/>
      <c r="EE446" s="486"/>
      <c r="EF446" s="486"/>
    </row>
    <row r="447" spans="1:136" s="300" customFormat="1" x14ac:dyDescent="0.25">
      <c r="A447" s="301"/>
      <c r="C447" s="303"/>
      <c r="D447" s="304"/>
      <c r="E447" s="304"/>
      <c r="F447" s="304"/>
      <c r="G447" s="304"/>
      <c r="H447" s="304"/>
      <c r="I447" s="304"/>
      <c r="J447" s="486"/>
      <c r="K447" s="486"/>
      <c r="L447" s="486">
        <v>35600</v>
      </c>
      <c r="M447" s="486"/>
      <c r="N447" s="486"/>
      <c r="O447" s="486"/>
      <c r="P447" s="486"/>
      <c r="Q447" s="486"/>
      <c r="R447" s="486"/>
      <c r="S447" s="486"/>
      <c r="T447" s="486"/>
      <c r="U447" s="486"/>
      <c r="V447" s="486"/>
      <c r="W447" s="486"/>
      <c r="X447" s="486"/>
      <c r="Y447" s="486"/>
      <c r="Z447" s="486"/>
      <c r="AA447" s="486"/>
      <c r="AB447" s="486"/>
      <c r="AC447" s="486"/>
      <c r="AD447" s="486"/>
      <c r="AE447" s="486"/>
      <c r="AF447" s="486"/>
      <c r="AG447" s="486"/>
      <c r="AH447" s="486"/>
      <c r="AI447" s="486"/>
      <c r="AJ447" s="486"/>
      <c r="AK447" s="486"/>
      <c r="AL447" s="486"/>
      <c r="AM447" s="486"/>
      <c r="AN447" s="486"/>
      <c r="AO447" s="486"/>
      <c r="AP447" s="486"/>
      <c r="AQ447" s="486"/>
      <c r="AR447" s="486"/>
      <c r="AS447" s="486"/>
      <c r="AT447" s="486"/>
      <c r="AU447" s="486"/>
      <c r="AV447" s="486"/>
      <c r="AW447" s="486"/>
      <c r="AX447" s="486"/>
      <c r="AY447" s="486"/>
      <c r="AZ447" s="486"/>
      <c r="BA447" s="486"/>
      <c r="BB447" s="486"/>
      <c r="BC447" s="486"/>
      <c r="BD447" s="486"/>
      <c r="BE447" s="486"/>
      <c r="BF447" s="486"/>
      <c r="BG447" s="486"/>
      <c r="BH447" s="486"/>
      <c r="BI447" s="486"/>
      <c r="BJ447" s="486"/>
      <c r="BK447" s="486"/>
      <c r="BL447" s="486"/>
      <c r="BM447" s="486"/>
      <c r="BN447" s="486"/>
      <c r="BO447" s="486"/>
      <c r="BP447" s="486"/>
      <c r="BQ447" s="486"/>
      <c r="BR447" s="486"/>
      <c r="BS447" s="486"/>
      <c r="BT447" s="486"/>
      <c r="BU447" s="486"/>
      <c r="BV447" s="486"/>
      <c r="BW447" s="486"/>
      <c r="BX447" s="486"/>
      <c r="BY447" s="486"/>
      <c r="BZ447" s="486"/>
      <c r="CA447" s="486"/>
      <c r="CB447" s="486"/>
      <c r="CC447" s="486"/>
      <c r="CD447" s="486"/>
      <c r="CE447" s="486"/>
      <c r="CF447" s="486"/>
      <c r="CG447" s="486"/>
      <c r="CH447" s="486"/>
      <c r="CI447" s="486"/>
      <c r="CJ447" s="486"/>
      <c r="CK447" s="486"/>
      <c r="CL447" s="486"/>
      <c r="CM447" s="486"/>
      <c r="CN447" s="486"/>
      <c r="CO447" s="486"/>
      <c r="CP447" s="486"/>
      <c r="CQ447" s="486"/>
      <c r="CR447" s="486"/>
      <c r="CS447" s="486"/>
      <c r="CT447" s="486"/>
      <c r="CU447" s="486"/>
      <c r="CV447" s="486"/>
      <c r="CW447" s="486"/>
      <c r="CX447" s="486"/>
      <c r="CY447" s="486"/>
      <c r="CZ447" s="486"/>
      <c r="DA447" s="486"/>
      <c r="DB447" s="486"/>
      <c r="DC447" s="486"/>
      <c r="DD447" s="486"/>
      <c r="DE447" s="486"/>
      <c r="DF447" s="486"/>
      <c r="DG447" s="486"/>
      <c r="DH447" s="486"/>
      <c r="DI447" s="486"/>
      <c r="DJ447" s="486"/>
      <c r="DK447" s="486"/>
      <c r="DL447" s="486"/>
      <c r="DM447" s="486"/>
      <c r="DN447" s="486"/>
      <c r="DO447" s="486"/>
      <c r="DP447" s="486"/>
      <c r="DQ447" s="486"/>
      <c r="DR447" s="486"/>
      <c r="DS447" s="486"/>
      <c r="DT447" s="486"/>
      <c r="DU447" s="486"/>
      <c r="DV447" s="486"/>
      <c r="DW447" s="486"/>
      <c r="DX447" s="486"/>
      <c r="DY447" s="486"/>
      <c r="DZ447" s="486"/>
      <c r="EA447" s="486"/>
      <c r="EB447" s="486"/>
      <c r="EC447" s="486"/>
      <c r="ED447" s="486"/>
      <c r="EE447" s="486"/>
      <c r="EF447" s="486"/>
    </row>
    <row r="448" spans="1:136" s="300" customFormat="1" x14ac:dyDescent="0.25">
      <c r="A448" s="301"/>
      <c r="C448" s="303"/>
      <c r="D448" s="304"/>
      <c r="E448" s="304"/>
      <c r="F448" s="304"/>
      <c r="G448" s="304"/>
      <c r="H448" s="304"/>
      <c r="I448" s="304"/>
      <c r="J448" s="486"/>
      <c r="K448" s="486"/>
      <c r="L448" s="486">
        <v>35700</v>
      </c>
      <c r="M448" s="486"/>
      <c r="N448" s="486"/>
      <c r="O448" s="486"/>
      <c r="P448" s="486"/>
      <c r="Q448" s="486"/>
      <c r="R448" s="486"/>
      <c r="S448" s="486"/>
      <c r="T448" s="486"/>
      <c r="U448" s="486"/>
      <c r="V448" s="486"/>
      <c r="W448" s="486"/>
      <c r="X448" s="486"/>
      <c r="Y448" s="486"/>
      <c r="Z448" s="486"/>
      <c r="AA448" s="486"/>
      <c r="AB448" s="486"/>
      <c r="AC448" s="486"/>
      <c r="AD448" s="486"/>
      <c r="AE448" s="486"/>
      <c r="AF448" s="486"/>
      <c r="AG448" s="486"/>
      <c r="AH448" s="486"/>
      <c r="AI448" s="486"/>
      <c r="AJ448" s="486"/>
      <c r="AK448" s="486"/>
      <c r="AL448" s="486"/>
      <c r="AM448" s="486"/>
      <c r="AN448" s="486"/>
      <c r="AO448" s="486"/>
      <c r="AP448" s="486"/>
      <c r="AQ448" s="486"/>
      <c r="AR448" s="486"/>
      <c r="AS448" s="486"/>
      <c r="AT448" s="486"/>
      <c r="AU448" s="486"/>
      <c r="AV448" s="486"/>
      <c r="AW448" s="486"/>
      <c r="AX448" s="486"/>
      <c r="AY448" s="486"/>
      <c r="AZ448" s="486"/>
      <c r="BA448" s="486"/>
      <c r="BB448" s="486"/>
      <c r="BC448" s="486"/>
      <c r="BD448" s="486"/>
      <c r="BE448" s="486"/>
      <c r="BF448" s="486"/>
      <c r="BG448" s="486"/>
      <c r="BH448" s="486"/>
      <c r="BI448" s="486"/>
      <c r="BJ448" s="486"/>
      <c r="BK448" s="486"/>
      <c r="BL448" s="486"/>
      <c r="BM448" s="486"/>
      <c r="BN448" s="486"/>
      <c r="BO448" s="486"/>
      <c r="BP448" s="486"/>
      <c r="BQ448" s="486"/>
      <c r="BR448" s="486"/>
      <c r="BS448" s="486"/>
      <c r="BT448" s="486"/>
      <c r="BU448" s="486"/>
      <c r="BV448" s="486"/>
      <c r="BW448" s="486"/>
      <c r="BX448" s="486"/>
      <c r="BY448" s="486"/>
      <c r="BZ448" s="486"/>
      <c r="CA448" s="486"/>
      <c r="CB448" s="486"/>
      <c r="CC448" s="486"/>
      <c r="CD448" s="486"/>
      <c r="CE448" s="486"/>
      <c r="CF448" s="486"/>
      <c r="CG448" s="486"/>
      <c r="CH448" s="486"/>
      <c r="CI448" s="486"/>
      <c r="CJ448" s="486"/>
      <c r="CK448" s="486"/>
      <c r="CL448" s="486"/>
      <c r="CM448" s="486"/>
      <c r="CN448" s="486"/>
      <c r="CO448" s="486"/>
      <c r="CP448" s="486"/>
      <c r="CQ448" s="486"/>
      <c r="CR448" s="486"/>
      <c r="CS448" s="486"/>
      <c r="CT448" s="486"/>
      <c r="CU448" s="486"/>
      <c r="CV448" s="486"/>
      <c r="CW448" s="486"/>
      <c r="CX448" s="486"/>
      <c r="CY448" s="486"/>
      <c r="CZ448" s="486"/>
      <c r="DA448" s="486"/>
      <c r="DB448" s="486"/>
      <c r="DC448" s="486"/>
      <c r="DD448" s="486"/>
      <c r="DE448" s="486"/>
      <c r="DF448" s="486"/>
      <c r="DG448" s="486"/>
      <c r="DH448" s="486"/>
      <c r="DI448" s="486"/>
      <c r="DJ448" s="486"/>
      <c r="DK448" s="486"/>
      <c r="DL448" s="486"/>
      <c r="DM448" s="486"/>
      <c r="DN448" s="486"/>
      <c r="DO448" s="486"/>
      <c r="DP448" s="486"/>
      <c r="DQ448" s="486"/>
      <c r="DR448" s="486"/>
      <c r="DS448" s="486"/>
      <c r="DT448" s="486"/>
      <c r="DU448" s="486"/>
      <c r="DV448" s="486"/>
      <c r="DW448" s="486"/>
      <c r="DX448" s="486"/>
      <c r="DY448" s="486"/>
      <c r="DZ448" s="486"/>
      <c r="EA448" s="486"/>
      <c r="EB448" s="486"/>
      <c r="EC448" s="486"/>
      <c r="ED448" s="486"/>
      <c r="EE448" s="486"/>
      <c r="EF448" s="486"/>
    </row>
    <row r="449" spans="1:136" s="300" customFormat="1" x14ac:dyDescent="0.25">
      <c r="A449" s="301"/>
      <c r="C449" s="303"/>
      <c r="D449" s="304"/>
      <c r="E449" s="304"/>
      <c r="F449" s="304"/>
      <c r="G449" s="304"/>
      <c r="H449" s="304"/>
      <c r="I449" s="304"/>
      <c r="J449" s="486"/>
      <c r="K449" s="486"/>
      <c r="L449" s="486">
        <v>35800</v>
      </c>
      <c r="M449" s="486"/>
      <c r="N449" s="486"/>
      <c r="O449" s="486"/>
      <c r="P449" s="486"/>
      <c r="Q449" s="486"/>
      <c r="R449" s="486"/>
      <c r="S449" s="486"/>
      <c r="T449" s="486"/>
      <c r="U449" s="486"/>
      <c r="V449" s="486"/>
      <c r="W449" s="486"/>
      <c r="X449" s="486"/>
      <c r="Y449" s="486"/>
      <c r="Z449" s="486"/>
      <c r="AA449" s="486"/>
      <c r="AB449" s="486"/>
      <c r="AC449" s="486"/>
      <c r="AD449" s="486"/>
      <c r="AE449" s="486"/>
      <c r="AF449" s="486"/>
      <c r="AG449" s="486"/>
      <c r="AH449" s="486"/>
      <c r="AI449" s="486"/>
      <c r="AJ449" s="486"/>
      <c r="AK449" s="486"/>
      <c r="AL449" s="486"/>
      <c r="AM449" s="486"/>
      <c r="AN449" s="486"/>
      <c r="AO449" s="486"/>
      <c r="AP449" s="486"/>
      <c r="AQ449" s="486"/>
      <c r="AR449" s="486"/>
      <c r="AS449" s="486"/>
      <c r="AT449" s="486"/>
      <c r="AU449" s="486"/>
      <c r="AV449" s="486"/>
      <c r="AW449" s="486"/>
      <c r="AX449" s="486"/>
      <c r="AY449" s="486"/>
      <c r="AZ449" s="486"/>
      <c r="BA449" s="486"/>
      <c r="BB449" s="486"/>
      <c r="BC449" s="486"/>
      <c r="BD449" s="486"/>
      <c r="BE449" s="486"/>
      <c r="BF449" s="486"/>
      <c r="BG449" s="486"/>
      <c r="BH449" s="486"/>
      <c r="BI449" s="486"/>
      <c r="BJ449" s="486"/>
      <c r="BK449" s="486"/>
      <c r="BL449" s="486"/>
      <c r="BM449" s="486"/>
      <c r="BN449" s="486"/>
      <c r="BO449" s="486"/>
      <c r="BP449" s="486"/>
      <c r="BQ449" s="486"/>
      <c r="BR449" s="486"/>
      <c r="BS449" s="486"/>
      <c r="BT449" s="486"/>
      <c r="BU449" s="486"/>
      <c r="BV449" s="486"/>
      <c r="BW449" s="486"/>
      <c r="BX449" s="486"/>
      <c r="BY449" s="486"/>
      <c r="BZ449" s="486"/>
      <c r="CA449" s="486"/>
      <c r="CB449" s="486"/>
      <c r="CC449" s="486"/>
      <c r="CD449" s="486"/>
      <c r="CE449" s="486"/>
      <c r="CF449" s="486"/>
      <c r="CG449" s="486"/>
      <c r="CH449" s="486"/>
      <c r="CI449" s="486"/>
      <c r="CJ449" s="486"/>
      <c r="CK449" s="486"/>
      <c r="CL449" s="486"/>
      <c r="CM449" s="486"/>
      <c r="CN449" s="486"/>
      <c r="CO449" s="486"/>
      <c r="CP449" s="486"/>
      <c r="CQ449" s="486"/>
      <c r="CR449" s="486"/>
      <c r="CS449" s="486"/>
      <c r="CT449" s="486"/>
      <c r="CU449" s="486"/>
      <c r="CV449" s="486"/>
      <c r="CW449" s="486"/>
      <c r="CX449" s="486"/>
      <c r="CY449" s="486"/>
      <c r="CZ449" s="486"/>
      <c r="DA449" s="486"/>
      <c r="DB449" s="486"/>
      <c r="DC449" s="486"/>
      <c r="DD449" s="486"/>
      <c r="DE449" s="486"/>
      <c r="DF449" s="486"/>
      <c r="DG449" s="486"/>
      <c r="DH449" s="486"/>
      <c r="DI449" s="486"/>
      <c r="DJ449" s="486"/>
      <c r="DK449" s="486"/>
      <c r="DL449" s="486"/>
      <c r="DM449" s="486"/>
      <c r="DN449" s="486"/>
      <c r="DO449" s="486"/>
      <c r="DP449" s="486"/>
      <c r="DQ449" s="486"/>
      <c r="DR449" s="486"/>
      <c r="DS449" s="486"/>
      <c r="DT449" s="486"/>
      <c r="DU449" s="486"/>
      <c r="DV449" s="486"/>
      <c r="DW449" s="486"/>
      <c r="DX449" s="486"/>
      <c r="DY449" s="486"/>
      <c r="DZ449" s="486"/>
      <c r="EA449" s="486"/>
      <c r="EB449" s="486"/>
      <c r="EC449" s="486"/>
      <c r="ED449" s="486"/>
      <c r="EE449" s="486"/>
      <c r="EF449" s="486"/>
    </row>
    <row r="450" spans="1:136" s="300" customFormat="1" x14ac:dyDescent="0.25">
      <c r="A450" s="301"/>
      <c r="C450" s="303"/>
      <c r="D450" s="304"/>
      <c r="E450" s="304"/>
      <c r="F450" s="304"/>
      <c r="G450" s="304"/>
      <c r="H450" s="304"/>
      <c r="I450" s="304"/>
      <c r="J450" s="486"/>
      <c r="K450" s="486"/>
      <c r="L450" s="486">
        <v>35900</v>
      </c>
      <c r="M450" s="486"/>
      <c r="N450" s="486"/>
      <c r="O450" s="486"/>
      <c r="P450" s="486"/>
      <c r="Q450" s="486"/>
      <c r="R450" s="486"/>
      <c r="S450" s="486"/>
      <c r="T450" s="486"/>
      <c r="U450" s="486"/>
      <c r="V450" s="486"/>
      <c r="W450" s="486"/>
      <c r="X450" s="486"/>
      <c r="Y450" s="486"/>
      <c r="Z450" s="486"/>
      <c r="AA450" s="486"/>
      <c r="AB450" s="486"/>
      <c r="AC450" s="486"/>
      <c r="AD450" s="486"/>
      <c r="AE450" s="486"/>
      <c r="AF450" s="486"/>
      <c r="AG450" s="486"/>
      <c r="AH450" s="486"/>
      <c r="AI450" s="486"/>
      <c r="AJ450" s="486"/>
      <c r="AK450" s="486"/>
      <c r="AL450" s="486"/>
      <c r="AM450" s="486"/>
      <c r="AN450" s="486"/>
      <c r="AO450" s="486"/>
      <c r="AP450" s="486"/>
      <c r="AQ450" s="486"/>
      <c r="AR450" s="486"/>
      <c r="AS450" s="486"/>
      <c r="AT450" s="486"/>
      <c r="AU450" s="486"/>
      <c r="AV450" s="486"/>
      <c r="AW450" s="486"/>
      <c r="AX450" s="486"/>
      <c r="AY450" s="486"/>
      <c r="AZ450" s="486"/>
      <c r="BA450" s="486"/>
      <c r="BB450" s="486"/>
      <c r="BC450" s="486"/>
      <c r="BD450" s="486"/>
      <c r="BE450" s="486"/>
      <c r="BF450" s="486"/>
      <c r="BG450" s="486"/>
      <c r="BH450" s="486"/>
      <c r="BI450" s="486"/>
      <c r="BJ450" s="486"/>
      <c r="BK450" s="486"/>
      <c r="BL450" s="486"/>
      <c r="BM450" s="486"/>
      <c r="BN450" s="486"/>
      <c r="BO450" s="486"/>
      <c r="BP450" s="486"/>
      <c r="BQ450" s="486"/>
      <c r="BR450" s="486"/>
      <c r="BS450" s="486"/>
      <c r="BT450" s="486"/>
      <c r="BU450" s="486"/>
      <c r="BV450" s="486"/>
      <c r="BW450" s="486"/>
      <c r="BX450" s="486"/>
      <c r="BY450" s="486"/>
      <c r="BZ450" s="486"/>
      <c r="CA450" s="486"/>
      <c r="CB450" s="486"/>
      <c r="CC450" s="486"/>
      <c r="CD450" s="486"/>
      <c r="CE450" s="486"/>
      <c r="CF450" s="486"/>
      <c r="CG450" s="486"/>
      <c r="CH450" s="486"/>
      <c r="CI450" s="486"/>
      <c r="CJ450" s="486"/>
      <c r="CK450" s="486"/>
      <c r="CL450" s="486"/>
      <c r="CM450" s="486"/>
      <c r="CN450" s="486"/>
      <c r="CO450" s="486"/>
      <c r="CP450" s="486"/>
      <c r="CQ450" s="486"/>
      <c r="CR450" s="486"/>
      <c r="CS450" s="486"/>
      <c r="CT450" s="486"/>
      <c r="CU450" s="486"/>
      <c r="CV450" s="486"/>
      <c r="CW450" s="486"/>
      <c r="CX450" s="486"/>
      <c r="CY450" s="486"/>
      <c r="CZ450" s="486"/>
      <c r="DA450" s="486"/>
      <c r="DB450" s="486"/>
      <c r="DC450" s="486"/>
      <c r="DD450" s="486"/>
      <c r="DE450" s="486"/>
      <c r="DF450" s="486"/>
      <c r="DG450" s="486"/>
      <c r="DH450" s="486"/>
      <c r="DI450" s="486"/>
      <c r="DJ450" s="486"/>
      <c r="DK450" s="486"/>
      <c r="DL450" s="486"/>
      <c r="DM450" s="486"/>
      <c r="DN450" s="486"/>
      <c r="DO450" s="486"/>
      <c r="DP450" s="486"/>
      <c r="DQ450" s="486"/>
      <c r="DR450" s="486"/>
      <c r="DS450" s="486"/>
      <c r="DT450" s="486"/>
      <c r="DU450" s="486"/>
      <c r="DV450" s="486"/>
      <c r="DW450" s="486"/>
      <c r="DX450" s="486"/>
      <c r="DY450" s="486"/>
      <c r="DZ450" s="486"/>
      <c r="EA450" s="486"/>
      <c r="EB450" s="486"/>
      <c r="EC450" s="486"/>
      <c r="ED450" s="486"/>
      <c r="EE450" s="486"/>
      <c r="EF450" s="486"/>
    </row>
    <row r="451" spans="1:136" s="300" customFormat="1" x14ac:dyDescent="0.25">
      <c r="A451" s="301"/>
      <c r="C451" s="303"/>
      <c r="D451" s="304"/>
      <c r="E451" s="304"/>
      <c r="F451" s="304"/>
      <c r="G451" s="304"/>
      <c r="H451" s="304"/>
      <c r="I451" s="304"/>
      <c r="J451" s="486"/>
      <c r="K451" s="486"/>
      <c r="L451" s="486">
        <v>36000</v>
      </c>
      <c r="M451" s="486"/>
      <c r="N451" s="486"/>
      <c r="O451" s="486"/>
      <c r="P451" s="486"/>
      <c r="Q451" s="486"/>
      <c r="R451" s="486"/>
      <c r="S451" s="486"/>
      <c r="T451" s="486"/>
      <c r="U451" s="486"/>
      <c r="V451" s="486"/>
      <c r="W451" s="486"/>
      <c r="X451" s="486"/>
      <c r="Y451" s="486"/>
      <c r="Z451" s="486"/>
      <c r="AA451" s="486"/>
      <c r="AB451" s="486"/>
      <c r="AC451" s="486"/>
      <c r="AD451" s="486"/>
      <c r="AE451" s="486"/>
      <c r="AF451" s="486"/>
      <c r="AG451" s="486"/>
      <c r="AH451" s="486"/>
      <c r="AI451" s="486"/>
      <c r="AJ451" s="486"/>
      <c r="AK451" s="486"/>
      <c r="AL451" s="486"/>
      <c r="AM451" s="486"/>
      <c r="AN451" s="486"/>
      <c r="AO451" s="486"/>
      <c r="AP451" s="486"/>
      <c r="AQ451" s="486"/>
      <c r="AR451" s="486"/>
      <c r="AS451" s="486"/>
      <c r="AT451" s="486"/>
      <c r="AU451" s="486"/>
      <c r="AV451" s="486"/>
      <c r="AW451" s="486"/>
      <c r="AX451" s="486"/>
      <c r="AY451" s="486"/>
      <c r="AZ451" s="486"/>
      <c r="BA451" s="486"/>
      <c r="BB451" s="486"/>
      <c r="BC451" s="486"/>
      <c r="BD451" s="486"/>
      <c r="BE451" s="486"/>
      <c r="BF451" s="486"/>
      <c r="BG451" s="486"/>
      <c r="BH451" s="486"/>
      <c r="BI451" s="486"/>
      <c r="BJ451" s="486"/>
      <c r="BK451" s="486"/>
      <c r="BL451" s="486"/>
      <c r="BM451" s="486"/>
      <c r="BN451" s="486"/>
      <c r="BO451" s="486"/>
      <c r="BP451" s="486"/>
      <c r="BQ451" s="486"/>
      <c r="BR451" s="486"/>
      <c r="BS451" s="486"/>
      <c r="BT451" s="486"/>
      <c r="BU451" s="486"/>
      <c r="BV451" s="486"/>
      <c r="BW451" s="486"/>
      <c r="BX451" s="486"/>
      <c r="BY451" s="486"/>
      <c r="BZ451" s="486"/>
      <c r="CA451" s="486"/>
      <c r="CB451" s="486"/>
      <c r="CC451" s="486"/>
      <c r="CD451" s="486"/>
      <c r="CE451" s="486"/>
      <c r="CF451" s="486"/>
      <c r="CG451" s="486"/>
      <c r="CH451" s="486"/>
      <c r="CI451" s="486"/>
      <c r="CJ451" s="486"/>
      <c r="CK451" s="486"/>
      <c r="CL451" s="486"/>
      <c r="CM451" s="486"/>
      <c r="CN451" s="486"/>
      <c r="CO451" s="486"/>
      <c r="CP451" s="486"/>
      <c r="CQ451" s="486"/>
      <c r="CR451" s="486"/>
      <c r="CS451" s="486"/>
      <c r="CT451" s="486"/>
      <c r="CU451" s="486"/>
      <c r="CV451" s="486"/>
      <c r="CW451" s="486"/>
      <c r="CX451" s="486"/>
      <c r="CY451" s="486"/>
      <c r="CZ451" s="486"/>
      <c r="DA451" s="486"/>
      <c r="DB451" s="486"/>
      <c r="DC451" s="486"/>
      <c r="DD451" s="486"/>
      <c r="DE451" s="486"/>
      <c r="DF451" s="486"/>
      <c r="DG451" s="486"/>
      <c r="DH451" s="486"/>
      <c r="DI451" s="486"/>
      <c r="DJ451" s="486"/>
      <c r="DK451" s="486"/>
      <c r="DL451" s="486"/>
      <c r="DM451" s="486"/>
      <c r="DN451" s="486"/>
      <c r="DO451" s="486"/>
      <c r="DP451" s="486"/>
      <c r="DQ451" s="486"/>
      <c r="DR451" s="486"/>
      <c r="DS451" s="486"/>
      <c r="DT451" s="486"/>
      <c r="DU451" s="486"/>
      <c r="DV451" s="486"/>
      <c r="DW451" s="486"/>
      <c r="DX451" s="486"/>
      <c r="DY451" s="486"/>
      <c r="DZ451" s="486"/>
      <c r="EA451" s="486"/>
      <c r="EB451" s="486"/>
      <c r="EC451" s="486"/>
      <c r="ED451" s="486"/>
      <c r="EE451" s="486"/>
      <c r="EF451" s="486"/>
    </row>
    <row r="452" spans="1:136" s="300" customFormat="1" x14ac:dyDescent="0.25">
      <c r="A452" s="301"/>
      <c r="C452" s="303"/>
      <c r="D452" s="304"/>
      <c r="E452" s="304"/>
      <c r="F452" s="304"/>
      <c r="G452" s="304"/>
      <c r="H452" s="304"/>
      <c r="I452" s="304"/>
      <c r="J452" s="486"/>
      <c r="K452" s="486"/>
      <c r="L452" s="486">
        <v>36100</v>
      </c>
      <c r="M452" s="486"/>
      <c r="N452" s="486"/>
      <c r="O452" s="486"/>
      <c r="P452" s="486"/>
      <c r="Q452" s="486"/>
      <c r="R452" s="486"/>
      <c r="S452" s="486"/>
      <c r="T452" s="486"/>
      <c r="U452" s="486"/>
      <c r="V452" s="486"/>
      <c r="W452" s="486"/>
      <c r="X452" s="486"/>
      <c r="Y452" s="486"/>
      <c r="Z452" s="486"/>
      <c r="AA452" s="486"/>
      <c r="AB452" s="486"/>
      <c r="AC452" s="486"/>
      <c r="AD452" s="486"/>
      <c r="AE452" s="486"/>
      <c r="AF452" s="486"/>
      <c r="AG452" s="486"/>
      <c r="AH452" s="486"/>
      <c r="AI452" s="486"/>
      <c r="AJ452" s="486"/>
      <c r="AK452" s="486"/>
      <c r="AL452" s="486"/>
      <c r="AM452" s="486"/>
      <c r="AN452" s="486"/>
      <c r="AO452" s="486"/>
      <c r="AP452" s="486"/>
      <c r="AQ452" s="486"/>
      <c r="AR452" s="486"/>
      <c r="AS452" s="486"/>
      <c r="AT452" s="486"/>
      <c r="AU452" s="486"/>
      <c r="AV452" s="486"/>
      <c r="AW452" s="486"/>
      <c r="AX452" s="486"/>
      <c r="AY452" s="486"/>
      <c r="AZ452" s="486"/>
      <c r="BA452" s="486"/>
      <c r="BB452" s="486"/>
      <c r="BC452" s="486"/>
      <c r="BD452" s="486"/>
      <c r="BE452" s="486"/>
      <c r="BF452" s="486"/>
      <c r="BG452" s="486"/>
      <c r="BH452" s="486"/>
      <c r="BI452" s="486"/>
      <c r="BJ452" s="486"/>
      <c r="BK452" s="486"/>
      <c r="BL452" s="486"/>
      <c r="BM452" s="486"/>
      <c r="BN452" s="486"/>
      <c r="BO452" s="486"/>
      <c r="BP452" s="486"/>
      <c r="BQ452" s="486"/>
      <c r="BR452" s="486"/>
      <c r="BS452" s="486"/>
      <c r="BT452" s="486"/>
      <c r="BU452" s="486"/>
      <c r="BV452" s="486"/>
      <c r="BW452" s="486"/>
      <c r="BX452" s="486"/>
      <c r="BY452" s="486"/>
      <c r="BZ452" s="486"/>
      <c r="CA452" s="486"/>
      <c r="CB452" s="486"/>
      <c r="CC452" s="486"/>
      <c r="CD452" s="486"/>
      <c r="CE452" s="486"/>
      <c r="CF452" s="486"/>
      <c r="CG452" s="486"/>
      <c r="CH452" s="486"/>
      <c r="CI452" s="486"/>
      <c r="CJ452" s="486"/>
      <c r="CK452" s="486"/>
      <c r="CL452" s="486"/>
      <c r="CM452" s="486"/>
      <c r="CN452" s="486"/>
      <c r="CO452" s="486"/>
      <c r="CP452" s="486"/>
      <c r="CQ452" s="486"/>
      <c r="CR452" s="486"/>
      <c r="CS452" s="486"/>
      <c r="CT452" s="486"/>
      <c r="CU452" s="486"/>
      <c r="CV452" s="486"/>
      <c r="CW452" s="486"/>
      <c r="CX452" s="486"/>
      <c r="CY452" s="486"/>
      <c r="CZ452" s="486"/>
      <c r="DA452" s="486"/>
      <c r="DB452" s="486"/>
      <c r="DC452" s="486"/>
      <c r="DD452" s="486"/>
      <c r="DE452" s="486"/>
      <c r="DF452" s="486"/>
      <c r="DG452" s="486"/>
      <c r="DH452" s="486"/>
      <c r="DI452" s="486"/>
      <c r="DJ452" s="486"/>
      <c r="DK452" s="486"/>
      <c r="DL452" s="486"/>
      <c r="DM452" s="486"/>
      <c r="DN452" s="486"/>
      <c r="DO452" s="486"/>
      <c r="DP452" s="486"/>
      <c r="DQ452" s="486"/>
      <c r="DR452" s="486"/>
      <c r="DS452" s="486"/>
      <c r="DT452" s="486"/>
      <c r="DU452" s="486"/>
      <c r="DV452" s="486"/>
      <c r="DW452" s="486"/>
      <c r="DX452" s="486"/>
      <c r="DY452" s="486"/>
      <c r="DZ452" s="486"/>
      <c r="EA452" s="486"/>
      <c r="EB452" s="486"/>
      <c r="EC452" s="486"/>
      <c r="ED452" s="486"/>
      <c r="EE452" s="486"/>
      <c r="EF452" s="486"/>
    </row>
    <row r="453" spans="1:136" s="300" customFormat="1" x14ac:dyDescent="0.25">
      <c r="A453" s="301"/>
      <c r="C453" s="303"/>
      <c r="D453" s="304"/>
      <c r="E453" s="304"/>
      <c r="F453" s="304"/>
      <c r="G453" s="304"/>
      <c r="H453" s="304"/>
      <c r="I453" s="304"/>
      <c r="J453" s="486"/>
      <c r="K453" s="486"/>
      <c r="L453" s="486">
        <v>36200</v>
      </c>
      <c r="M453" s="486"/>
      <c r="N453" s="486"/>
      <c r="O453" s="486"/>
      <c r="P453" s="486"/>
      <c r="Q453" s="486"/>
      <c r="R453" s="486"/>
      <c r="S453" s="486"/>
      <c r="T453" s="486"/>
      <c r="U453" s="486"/>
      <c r="V453" s="486"/>
      <c r="W453" s="486"/>
      <c r="X453" s="486"/>
      <c r="Y453" s="486"/>
      <c r="Z453" s="486"/>
      <c r="AA453" s="486"/>
      <c r="AB453" s="486"/>
      <c r="AC453" s="486"/>
      <c r="AD453" s="486"/>
      <c r="AE453" s="486"/>
      <c r="AF453" s="486"/>
      <c r="AG453" s="486"/>
      <c r="AH453" s="486"/>
      <c r="AI453" s="486"/>
      <c r="AJ453" s="486"/>
      <c r="AK453" s="486"/>
      <c r="AL453" s="486"/>
      <c r="AM453" s="486"/>
      <c r="AN453" s="486"/>
      <c r="AO453" s="486"/>
      <c r="AP453" s="486"/>
      <c r="AQ453" s="486"/>
      <c r="AR453" s="486"/>
      <c r="AS453" s="486"/>
      <c r="AT453" s="486"/>
      <c r="AU453" s="486"/>
      <c r="AV453" s="486"/>
      <c r="AW453" s="486"/>
      <c r="AX453" s="486"/>
      <c r="AY453" s="486"/>
      <c r="AZ453" s="486"/>
      <c r="BA453" s="486"/>
      <c r="BB453" s="486"/>
      <c r="BC453" s="486"/>
      <c r="BD453" s="486"/>
      <c r="BE453" s="486"/>
      <c r="BF453" s="486"/>
      <c r="BG453" s="486"/>
      <c r="BH453" s="486"/>
      <c r="BI453" s="486"/>
      <c r="BJ453" s="486"/>
      <c r="BK453" s="486"/>
      <c r="BL453" s="486"/>
      <c r="BM453" s="486"/>
      <c r="BN453" s="486"/>
      <c r="BO453" s="486"/>
      <c r="BP453" s="486"/>
      <c r="BQ453" s="486"/>
      <c r="BR453" s="486"/>
      <c r="BS453" s="486"/>
      <c r="BT453" s="486"/>
      <c r="BU453" s="486"/>
      <c r="BV453" s="486"/>
      <c r="BW453" s="486"/>
      <c r="BX453" s="486"/>
      <c r="BY453" s="486"/>
      <c r="BZ453" s="486"/>
      <c r="CA453" s="486"/>
      <c r="CB453" s="486"/>
      <c r="CC453" s="486"/>
      <c r="CD453" s="486"/>
      <c r="CE453" s="486"/>
      <c r="CF453" s="486"/>
      <c r="CG453" s="486"/>
      <c r="CH453" s="486"/>
      <c r="CI453" s="486"/>
      <c r="CJ453" s="486"/>
      <c r="CK453" s="486"/>
      <c r="CL453" s="486"/>
      <c r="CM453" s="486"/>
      <c r="CN453" s="486"/>
      <c r="CO453" s="486"/>
      <c r="CP453" s="486"/>
      <c r="CQ453" s="486"/>
      <c r="CR453" s="486"/>
      <c r="CS453" s="486"/>
      <c r="CT453" s="486"/>
      <c r="CU453" s="486"/>
      <c r="CV453" s="486"/>
      <c r="CW453" s="486"/>
      <c r="CX453" s="486"/>
      <c r="CY453" s="486"/>
      <c r="CZ453" s="486"/>
      <c r="DA453" s="486"/>
      <c r="DB453" s="486"/>
      <c r="DC453" s="486"/>
      <c r="DD453" s="486"/>
      <c r="DE453" s="486"/>
      <c r="DF453" s="486"/>
      <c r="DG453" s="486"/>
      <c r="DH453" s="486"/>
      <c r="DI453" s="486"/>
      <c r="DJ453" s="486"/>
      <c r="DK453" s="486"/>
      <c r="DL453" s="486"/>
      <c r="DM453" s="486"/>
      <c r="DN453" s="486"/>
      <c r="DO453" s="486"/>
      <c r="DP453" s="486"/>
      <c r="DQ453" s="486"/>
      <c r="DR453" s="486"/>
      <c r="DS453" s="486"/>
      <c r="DT453" s="486"/>
      <c r="DU453" s="486"/>
      <c r="DV453" s="486"/>
      <c r="DW453" s="486"/>
      <c r="DX453" s="486"/>
      <c r="DY453" s="486"/>
      <c r="DZ453" s="486"/>
      <c r="EA453" s="486"/>
      <c r="EB453" s="486"/>
      <c r="EC453" s="486"/>
      <c r="ED453" s="486"/>
      <c r="EE453" s="486"/>
      <c r="EF453" s="486"/>
    </row>
    <row r="454" spans="1:136" s="300" customFormat="1" x14ac:dyDescent="0.25">
      <c r="A454" s="301"/>
      <c r="C454" s="303"/>
      <c r="D454" s="304"/>
      <c r="E454" s="304"/>
      <c r="F454" s="304"/>
      <c r="G454" s="304"/>
      <c r="H454" s="304"/>
      <c r="I454" s="304"/>
      <c r="J454" s="486"/>
      <c r="K454" s="486"/>
      <c r="L454" s="486">
        <v>36300</v>
      </c>
      <c r="M454" s="486"/>
      <c r="N454" s="486"/>
      <c r="O454" s="486"/>
      <c r="P454" s="486"/>
      <c r="Q454" s="486"/>
      <c r="R454" s="486"/>
      <c r="S454" s="486"/>
      <c r="T454" s="486"/>
      <c r="U454" s="486"/>
      <c r="V454" s="486"/>
      <c r="W454" s="486"/>
      <c r="X454" s="486"/>
      <c r="Y454" s="486"/>
      <c r="Z454" s="486"/>
      <c r="AA454" s="486"/>
      <c r="AB454" s="486"/>
      <c r="AC454" s="486"/>
      <c r="AD454" s="486"/>
      <c r="AE454" s="486"/>
      <c r="AF454" s="486"/>
      <c r="AG454" s="486"/>
      <c r="AH454" s="486"/>
      <c r="AI454" s="486"/>
      <c r="AJ454" s="486"/>
      <c r="AK454" s="486"/>
      <c r="AL454" s="486"/>
      <c r="AM454" s="486"/>
      <c r="AN454" s="486"/>
      <c r="AO454" s="486"/>
      <c r="AP454" s="486"/>
      <c r="AQ454" s="486"/>
      <c r="AR454" s="486"/>
      <c r="AS454" s="486"/>
      <c r="AT454" s="486"/>
      <c r="AU454" s="486"/>
      <c r="AV454" s="486"/>
      <c r="AW454" s="486"/>
      <c r="AX454" s="486"/>
      <c r="AY454" s="486"/>
      <c r="AZ454" s="486"/>
      <c r="BA454" s="486"/>
      <c r="BB454" s="486"/>
      <c r="BC454" s="486"/>
      <c r="BD454" s="486"/>
      <c r="BE454" s="486"/>
      <c r="BF454" s="486"/>
      <c r="BG454" s="486"/>
      <c r="BH454" s="486"/>
      <c r="BI454" s="486"/>
      <c r="BJ454" s="486"/>
      <c r="BK454" s="486"/>
      <c r="BL454" s="486"/>
      <c r="BM454" s="486"/>
      <c r="BN454" s="486"/>
      <c r="BO454" s="486"/>
      <c r="BP454" s="486"/>
      <c r="BQ454" s="486"/>
      <c r="BR454" s="486"/>
      <c r="BS454" s="486"/>
      <c r="BT454" s="486"/>
      <c r="BU454" s="486"/>
      <c r="BV454" s="486"/>
      <c r="BW454" s="486"/>
      <c r="BX454" s="486"/>
      <c r="BY454" s="486"/>
      <c r="BZ454" s="486"/>
      <c r="CA454" s="486"/>
      <c r="CB454" s="486"/>
      <c r="CC454" s="486"/>
      <c r="CD454" s="486"/>
      <c r="CE454" s="486"/>
      <c r="CF454" s="486"/>
      <c r="CG454" s="486"/>
      <c r="CH454" s="486"/>
      <c r="CI454" s="486"/>
      <c r="CJ454" s="486"/>
      <c r="CK454" s="486"/>
      <c r="CL454" s="486"/>
      <c r="CM454" s="486"/>
      <c r="CN454" s="486"/>
      <c r="CO454" s="486"/>
      <c r="CP454" s="486"/>
      <c r="CQ454" s="486"/>
      <c r="CR454" s="486"/>
      <c r="CS454" s="486"/>
      <c r="CT454" s="486"/>
      <c r="CU454" s="486"/>
      <c r="CV454" s="486"/>
      <c r="CW454" s="486"/>
      <c r="CX454" s="486"/>
      <c r="CY454" s="486"/>
      <c r="CZ454" s="486"/>
      <c r="DA454" s="486"/>
      <c r="DB454" s="486"/>
      <c r="DC454" s="486"/>
      <c r="DD454" s="486"/>
      <c r="DE454" s="486"/>
      <c r="DF454" s="486"/>
      <c r="DG454" s="486"/>
      <c r="DH454" s="486"/>
      <c r="DI454" s="486"/>
      <c r="DJ454" s="486"/>
      <c r="DK454" s="486"/>
      <c r="DL454" s="486"/>
      <c r="DM454" s="486"/>
      <c r="DN454" s="486"/>
      <c r="DO454" s="486"/>
      <c r="DP454" s="486"/>
      <c r="DQ454" s="486"/>
      <c r="DR454" s="486"/>
      <c r="DS454" s="486"/>
      <c r="DT454" s="486"/>
      <c r="DU454" s="486"/>
      <c r="DV454" s="486"/>
      <c r="DW454" s="486"/>
      <c r="DX454" s="486"/>
      <c r="DY454" s="486"/>
      <c r="DZ454" s="486"/>
      <c r="EA454" s="486"/>
      <c r="EB454" s="486"/>
      <c r="EC454" s="486"/>
      <c r="ED454" s="486"/>
      <c r="EE454" s="486"/>
      <c r="EF454" s="486"/>
    </row>
    <row r="455" spans="1:136" s="300" customFormat="1" x14ac:dyDescent="0.25">
      <c r="A455" s="301"/>
      <c r="C455" s="303"/>
      <c r="D455" s="304"/>
      <c r="E455" s="304"/>
      <c r="F455" s="304"/>
      <c r="G455" s="304"/>
      <c r="H455" s="304"/>
      <c r="I455" s="304"/>
      <c r="J455" s="486"/>
      <c r="K455" s="486"/>
      <c r="L455" s="486">
        <v>36400</v>
      </c>
      <c r="M455" s="486"/>
      <c r="N455" s="486"/>
      <c r="O455" s="486"/>
      <c r="P455" s="486"/>
      <c r="Q455" s="486"/>
      <c r="R455" s="486"/>
      <c r="S455" s="486"/>
      <c r="T455" s="486"/>
      <c r="U455" s="486"/>
      <c r="V455" s="486"/>
      <c r="W455" s="486"/>
      <c r="X455" s="486"/>
      <c r="Y455" s="486"/>
      <c r="Z455" s="486"/>
      <c r="AA455" s="486"/>
      <c r="AB455" s="486"/>
      <c r="AC455" s="486"/>
      <c r="AD455" s="486"/>
      <c r="AE455" s="486"/>
      <c r="AF455" s="486"/>
      <c r="AG455" s="486"/>
      <c r="AH455" s="486"/>
      <c r="AI455" s="486"/>
      <c r="AJ455" s="486"/>
      <c r="AK455" s="486"/>
      <c r="AL455" s="486"/>
      <c r="AM455" s="486"/>
      <c r="AN455" s="486"/>
      <c r="AO455" s="486"/>
      <c r="AP455" s="486"/>
      <c r="AQ455" s="486"/>
      <c r="AR455" s="486"/>
      <c r="AS455" s="486"/>
      <c r="AT455" s="486"/>
      <c r="AU455" s="486"/>
      <c r="AV455" s="486"/>
      <c r="AW455" s="486"/>
      <c r="AX455" s="486"/>
      <c r="AY455" s="486"/>
      <c r="AZ455" s="486"/>
      <c r="BA455" s="486"/>
      <c r="BB455" s="486"/>
      <c r="BC455" s="486"/>
      <c r="BD455" s="486"/>
      <c r="BE455" s="486"/>
      <c r="BF455" s="486"/>
      <c r="BG455" s="486"/>
      <c r="BH455" s="486"/>
      <c r="BI455" s="486"/>
      <c r="BJ455" s="486"/>
      <c r="BK455" s="486"/>
      <c r="BL455" s="486"/>
      <c r="BM455" s="486"/>
      <c r="BN455" s="486"/>
      <c r="BO455" s="486"/>
      <c r="BP455" s="486"/>
      <c r="BQ455" s="486"/>
      <c r="BR455" s="486"/>
      <c r="BS455" s="486"/>
      <c r="BT455" s="486"/>
      <c r="BU455" s="486"/>
      <c r="BV455" s="486"/>
      <c r="BW455" s="486"/>
      <c r="BX455" s="486"/>
      <c r="BY455" s="486"/>
      <c r="BZ455" s="486"/>
      <c r="CA455" s="486"/>
      <c r="CB455" s="486"/>
      <c r="CC455" s="486"/>
      <c r="CD455" s="486"/>
      <c r="CE455" s="486"/>
      <c r="CF455" s="486"/>
      <c r="CG455" s="486"/>
      <c r="CH455" s="486"/>
      <c r="CI455" s="486"/>
      <c r="CJ455" s="486"/>
      <c r="CK455" s="486"/>
      <c r="CL455" s="486"/>
      <c r="CM455" s="486"/>
      <c r="CN455" s="486"/>
      <c r="CO455" s="486"/>
      <c r="CP455" s="486"/>
      <c r="CQ455" s="486"/>
      <c r="CR455" s="486"/>
      <c r="CS455" s="486"/>
      <c r="CT455" s="486"/>
      <c r="CU455" s="486"/>
      <c r="CV455" s="486"/>
      <c r="CW455" s="486"/>
      <c r="CX455" s="486"/>
      <c r="CY455" s="486"/>
      <c r="CZ455" s="486"/>
      <c r="DA455" s="486"/>
      <c r="DB455" s="486"/>
      <c r="DC455" s="486"/>
      <c r="DD455" s="486"/>
      <c r="DE455" s="486"/>
      <c r="DF455" s="486"/>
      <c r="DG455" s="486"/>
      <c r="DH455" s="486"/>
      <c r="DI455" s="486"/>
      <c r="DJ455" s="486"/>
      <c r="DK455" s="486"/>
      <c r="DL455" s="486"/>
      <c r="DM455" s="486"/>
      <c r="DN455" s="486"/>
      <c r="DO455" s="486"/>
      <c r="DP455" s="486"/>
      <c r="DQ455" s="486"/>
      <c r="DR455" s="486"/>
      <c r="DS455" s="486"/>
      <c r="DT455" s="486"/>
      <c r="DU455" s="486"/>
      <c r="DV455" s="486"/>
      <c r="DW455" s="486"/>
      <c r="DX455" s="486"/>
      <c r="DY455" s="486"/>
      <c r="DZ455" s="486"/>
      <c r="EA455" s="486"/>
      <c r="EB455" s="486"/>
      <c r="EC455" s="486"/>
      <c r="ED455" s="486"/>
      <c r="EE455" s="486"/>
      <c r="EF455" s="486"/>
    </row>
    <row r="456" spans="1:136" s="300" customFormat="1" x14ac:dyDescent="0.25">
      <c r="A456" s="301"/>
      <c r="C456" s="303"/>
      <c r="D456" s="304"/>
      <c r="E456" s="304"/>
      <c r="F456" s="304"/>
      <c r="G456" s="304"/>
      <c r="H456" s="304"/>
      <c r="I456" s="304"/>
      <c r="J456" s="486"/>
      <c r="K456" s="486"/>
      <c r="L456" s="486">
        <v>36500</v>
      </c>
      <c r="M456" s="486"/>
      <c r="N456" s="486"/>
      <c r="O456" s="486"/>
      <c r="P456" s="486"/>
      <c r="Q456" s="486"/>
      <c r="R456" s="486"/>
      <c r="S456" s="486"/>
      <c r="T456" s="486"/>
      <c r="U456" s="486"/>
      <c r="V456" s="486"/>
      <c r="W456" s="486"/>
      <c r="X456" s="486"/>
      <c r="Y456" s="486"/>
      <c r="Z456" s="486"/>
      <c r="AA456" s="486"/>
      <c r="AB456" s="486"/>
      <c r="AC456" s="486"/>
      <c r="AD456" s="486"/>
      <c r="AE456" s="486"/>
      <c r="AF456" s="486"/>
      <c r="AG456" s="486"/>
      <c r="AH456" s="486"/>
      <c r="AI456" s="486"/>
      <c r="AJ456" s="486"/>
      <c r="AK456" s="486"/>
      <c r="AL456" s="486"/>
      <c r="AM456" s="486"/>
      <c r="AN456" s="486"/>
      <c r="AO456" s="486"/>
      <c r="AP456" s="486"/>
      <c r="AQ456" s="486"/>
      <c r="AR456" s="486"/>
      <c r="AS456" s="486"/>
      <c r="AT456" s="486"/>
      <c r="AU456" s="486"/>
      <c r="AV456" s="486"/>
      <c r="AW456" s="486"/>
      <c r="AX456" s="486"/>
      <c r="AY456" s="486"/>
      <c r="AZ456" s="486"/>
      <c r="BA456" s="486"/>
      <c r="BB456" s="486"/>
      <c r="BC456" s="486"/>
      <c r="BD456" s="486"/>
      <c r="BE456" s="486"/>
      <c r="BF456" s="486"/>
      <c r="BG456" s="486"/>
      <c r="BH456" s="486"/>
      <c r="BI456" s="486"/>
      <c r="BJ456" s="486"/>
      <c r="BK456" s="486"/>
      <c r="BL456" s="486"/>
      <c r="BM456" s="486"/>
      <c r="BN456" s="486"/>
      <c r="BO456" s="486"/>
      <c r="BP456" s="486"/>
      <c r="BQ456" s="486"/>
      <c r="BR456" s="486"/>
      <c r="BS456" s="486"/>
      <c r="BT456" s="486"/>
      <c r="BU456" s="486"/>
      <c r="BV456" s="486"/>
      <c r="BW456" s="486"/>
      <c r="BX456" s="486"/>
      <c r="BY456" s="486"/>
      <c r="BZ456" s="486"/>
      <c r="CA456" s="486"/>
      <c r="CB456" s="486"/>
      <c r="CC456" s="486"/>
      <c r="CD456" s="486"/>
      <c r="CE456" s="486"/>
      <c r="CF456" s="486"/>
      <c r="CG456" s="486"/>
      <c r="CH456" s="486"/>
      <c r="CI456" s="486"/>
      <c r="CJ456" s="486"/>
      <c r="CK456" s="486"/>
      <c r="CL456" s="486"/>
      <c r="CM456" s="486"/>
      <c r="CN456" s="486"/>
      <c r="CO456" s="486"/>
      <c r="CP456" s="486"/>
      <c r="CQ456" s="486"/>
      <c r="CR456" s="486"/>
      <c r="CS456" s="486"/>
      <c r="CT456" s="486"/>
      <c r="CU456" s="486"/>
      <c r="CV456" s="486"/>
      <c r="CW456" s="486"/>
      <c r="CX456" s="486"/>
      <c r="CY456" s="486"/>
      <c r="CZ456" s="486"/>
      <c r="DA456" s="486"/>
      <c r="DB456" s="486"/>
      <c r="DC456" s="486"/>
      <c r="DD456" s="486"/>
      <c r="DE456" s="486"/>
      <c r="DF456" s="486"/>
      <c r="DG456" s="486"/>
      <c r="DH456" s="486"/>
      <c r="DI456" s="486"/>
      <c r="DJ456" s="486"/>
      <c r="DK456" s="486"/>
      <c r="DL456" s="486"/>
      <c r="DM456" s="486"/>
      <c r="DN456" s="486"/>
      <c r="DO456" s="486"/>
      <c r="DP456" s="486"/>
      <c r="DQ456" s="486"/>
      <c r="DR456" s="486"/>
      <c r="DS456" s="486"/>
      <c r="DT456" s="486"/>
      <c r="DU456" s="486"/>
      <c r="DV456" s="486"/>
      <c r="DW456" s="486"/>
      <c r="DX456" s="486"/>
      <c r="DY456" s="486"/>
      <c r="DZ456" s="486"/>
      <c r="EA456" s="486"/>
      <c r="EB456" s="486"/>
      <c r="EC456" s="486"/>
      <c r="ED456" s="486"/>
      <c r="EE456" s="486"/>
      <c r="EF456" s="486"/>
    </row>
    <row r="457" spans="1:136" s="300" customFormat="1" x14ac:dyDescent="0.25">
      <c r="A457" s="301"/>
      <c r="C457" s="303"/>
      <c r="D457" s="304"/>
      <c r="E457" s="304"/>
      <c r="F457" s="304"/>
      <c r="G457" s="304"/>
      <c r="H457" s="304"/>
      <c r="I457" s="304"/>
      <c r="J457" s="486"/>
      <c r="K457" s="486"/>
      <c r="L457" s="486">
        <v>36600</v>
      </c>
      <c r="M457" s="486"/>
      <c r="N457" s="486"/>
      <c r="O457" s="486"/>
      <c r="P457" s="486"/>
      <c r="Q457" s="486"/>
      <c r="R457" s="486"/>
      <c r="S457" s="486"/>
      <c r="T457" s="486"/>
      <c r="U457" s="486"/>
      <c r="V457" s="486"/>
      <c r="W457" s="486"/>
      <c r="X457" s="486"/>
      <c r="Y457" s="486"/>
      <c r="Z457" s="486"/>
      <c r="AA457" s="486"/>
      <c r="AB457" s="486"/>
      <c r="AC457" s="486"/>
      <c r="AD457" s="486"/>
      <c r="AE457" s="486"/>
      <c r="AF457" s="486"/>
      <c r="AG457" s="486"/>
      <c r="AH457" s="486"/>
      <c r="AI457" s="486"/>
      <c r="AJ457" s="486"/>
      <c r="AK457" s="486"/>
      <c r="AL457" s="486"/>
      <c r="AM457" s="486"/>
      <c r="AN457" s="486"/>
      <c r="AO457" s="486"/>
      <c r="AP457" s="486"/>
      <c r="AQ457" s="486"/>
      <c r="AR457" s="486"/>
      <c r="AS457" s="486"/>
      <c r="AT457" s="486"/>
      <c r="AU457" s="486"/>
      <c r="AV457" s="486"/>
      <c r="AW457" s="486"/>
      <c r="AX457" s="486"/>
      <c r="AY457" s="486"/>
      <c r="AZ457" s="486"/>
      <c r="BA457" s="486"/>
      <c r="BB457" s="486"/>
      <c r="BC457" s="486"/>
      <c r="BD457" s="486"/>
      <c r="BE457" s="486"/>
      <c r="BF457" s="486"/>
      <c r="BG457" s="486"/>
      <c r="BH457" s="486"/>
      <c r="BI457" s="486"/>
      <c r="BJ457" s="486"/>
      <c r="BK457" s="486"/>
      <c r="BL457" s="486"/>
      <c r="BM457" s="486"/>
      <c r="BN457" s="486"/>
      <c r="BO457" s="486"/>
      <c r="BP457" s="486"/>
      <c r="BQ457" s="486"/>
      <c r="BR457" s="486"/>
      <c r="BS457" s="486"/>
      <c r="BT457" s="486"/>
      <c r="BU457" s="486"/>
      <c r="BV457" s="486"/>
      <c r="BW457" s="486"/>
      <c r="BX457" s="486"/>
      <c r="BY457" s="486"/>
      <c r="BZ457" s="486"/>
      <c r="CA457" s="486"/>
      <c r="CB457" s="486"/>
      <c r="CC457" s="486"/>
      <c r="CD457" s="486"/>
      <c r="CE457" s="486"/>
      <c r="CF457" s="486"/>
      <c r="CG457" s="486"/>
      <c r="CH457" s="486"/>
      <c r="CI457" s="486"/>
      <c r="CJ457" s="486"/>
      <c r="CK457" s="486"/>
      <c r="CL457" s="486"/>
      <c r="CM457" s="486"/>
      <c r="CN457" s="486"/>
      <c r="CO457" s="486"/>
      <c r="CP457" s="486"/>
      <c r="CQ457" s="486"/>
      <c r="CR457" s="486"/>
      <c r="CS457" s="486"/>
      <c r="CT457" s="486"/>
      <c r="CU457" s="486"/>
      <c r="CV457" s="486"/>
      <c r="CW457" s="486"/>
      <c r="CX457" s="486"/>
      <c r="CY457" s="486"/>
      <c r="CZ457" s="486"/>
      <c r="DA457" s="486"/>
      <c r="DB457" s="486"/>
      <c r="DC457" s="486"/>
      <c r="DD457" s="486"/>
      <c r="DE457" s="486"/>
      <c r="DF457" s="486"/>
      <c r="DG457" s="486"/>
      <c r="DH457" s="486"/>
      <c r="DI457" s="486"/>
      <c r="DJ457" s="486"/>
      <c r="DK457" s="486"/>
      <c r="DL457" s="486"/>
      <c r="DM457" s="486"/>
      <c r="DN457" s="486"/>
      <c r="DO457" s="486"/>
      <c r="DP457" s="486"/>
      <c r="DQ457" s="486"/>
      <c r="DR457" s="486"/>
      <c r="DS457" s="486"/>
      <c r="DT457" s="486"/>
      <c r="DU457" s="486"/>
      <c r="DV457" s="486"/>
      <c r="DW457" s="486"/>
      <c r="DX457" s="486"/>
      <c r="DY457" s="486"/>
      <c r="DZ457" s="486"/>
      <c r="EA457" s="486"/>
      <c r="EB457" s="486"/>
      <c r="EC457" s="486"/>
      <c r="ED457" s="486"/>
      <c r="EE457" s="486"/>
      <c r="EF457" s="486"/>
    </row>
    <row r="458" spans="1:136" s="300" customFormat="1" x14ac:dyDescent="0.25">
      <c r="A458" s="301"/>
      <c r="C458" s="303"/>
      <c r="D458" s="304"/>
      <c r="E458" s="304"/>
      <c r="F458" s="304"/>
      <c r="G458" s="304"/>
      <c r="H458" s="304"/>
      <c r="I458" s="304"/>
      <c r="J458" s="486"/>
      <c r="K458" s="486"/>
      <c r="L458" s="486">
        <v>36700</v>
      </c>
      <c r="M458" s="486"/>
      <c r="N458" s="486"/>
      <c r="O458" s="486"/>
      <c r="P458" s="486"/>
      <c r="Q458" s="486"/>
      <c r="R458" s="486"/>
      <c r="S458" s="486"/>
      <c r="T458" s="486"/>
      <c r="U458" s="486"/>
      <c r="V458" s="486"/>
      <c r="W458" s="486"/>
      <c r="X458" s="486"/>
      <c r="Y458" s="486"/>
      <c r="Z458" s="486"/>
      <c r="AA458" s="486"/>
      <c r="AB458" s="486"/>
      <c r="AC458" s="486"/>
      <c r="AD458" s="486"/>
      <c r="AE458" s="486"/>
      <c r="AF458" s="486"/>
      <c r="AG458" s="486"/>
      <c r="AH458" s="486"/>
      <c r="AI458" s="486"/>
      <c r="AJ458" s="486"/>
      <c r="AK458" s="486"/>
      <c r="AL458" s="486"/>
      <c r="AM458" s="486"/>
      <c r="AN458" s="486"/>
      <c r="AO458" s="486"/>
      <c r="AP458" s="486"/>
      <c r="AQ458" s="486"/>
      <c r="AR458" s="486"/>
      <c r="AS458" s="486"/>
      <c r="AT458" s="486"/>
      <c r="AU458" s="486"/>
      <c r="AV458" s="486"/>
      <c r="AW458" s="486"/>
      <c r="AX458" s="486"/>
      <c r="AY458" s="486"/>
      <c r="AZ458" s="486"/>
      <c r="BA458" s="486"/>
      <c r="BB458" s="486"/>
      <c r="BC458" s="486"/>
      <c r="BD458" s="486"/>
      <c r="BE458" s="486"/>
      <c r="BF458" s="486"/>
      <c r="BG458" s="486"/>
      <c r="BH458" s="486"/>
      <c r="BI458" s="486"/>
      <c r="BJ458" s="486"/>
      <c r="BK458" s="486"/>
      <c r="BL458" s="486"/>
      <c r="BM458" s="486"/>
      <c r="BN458" s="486"/>
      <c r="BO458" s="486"/>
      <c r="BP458" s="486"/>
      <c r="BQ458" s="486"/>
      <c r="BR458" s="486"/>
      <c r="BS458" s="486"/>
      <c r="BT458" s="486"/>
      <c r="BU458" s="486"/>
      <c r="BV458" s="486"/>
      <c r="BW458" s="486"/>
      <c r="BX458" s="486"/>
      <c r="BY458" s="486"/>
      <c r="BZ458" s="486"/>
      <c r="CA458" s="486"/>
      <c r="CB458" s="486"/>
      <c r="CC458" s="486"/>
      <c r="CD458" s="486"/>
      <c r="CE458" s="486"/>
      <c r="CF458" s="486"/>
      <c r="CG458" s="486"/>
      <c r="CH458" s="486"/>
      <c r="CI458" s="486"/>
      <c r="CJ458" s="486"/>
      <c r="CK458" s="486"/>
      <c r="CL458" s="486"/>
      <c r="CM458" s="486"/>
      <c r="CN458" s="486"/>
      <c r="CO458" s="486"/>
      <c r="CP458" s="486"/>
      <c r="CQ458" s="486"/>
      <c r="CR458" s="486"/>
      <c r="CS458" s="486"/>
      <c r="CT458" s="486"/>
      <c r="CU458" s="486"/>
      <c r="CV458" s="486"/>
      <c r="CW458" s="486"/>
      <c r="CX458" s="486"/>
      <c r="CY458" s="486"/>
      <c r="CZ458" s="486"/>
      <c r="DA458" s="486"/>
      <c r="DB458" s="486"/>
      <c r="DC458" s="486"/>
      <c r="DD458" s="486"/>
      <c r="DE458" s="486"/>
      <c r="DF458" s="486"/>
      <c r="DG458" s="486"/>
      <c r="DH458" s="486"/>
      <c r="DI458" s="486"/>
      <c r="DJ458" s="486"/>
      <c r="DK458" s="486"/>
      <c r="DL458" s="486"/>
      <c r="DM458" s="486"/>
      <c r="DN458" s="486"/>
      <c r="DO458" s="486"/>
      <c r="DP458" s="486"/>
      <c r="DQ458" s="486"/>
      <c r="DR458" s="486"/>
      <c r="DS458" s="486"/>
      <c r="DT458" s="486"/>
      <c r="DU458" s="486"/>
      <c r="DV458" s="486"/>
      <c r="DW458" s="486"/>
      <c r="DX458" s="486"/>
      <c r="DY458" s="486"/>
      <c r="DZ458" s="486"/>
      <c r="EA458" s="486"/>
      <c r="EB458" s="486"/>
      <c r="EC458" s="486"/>
      <c r="ED458" s="486"/>
      <c r="EE458" s="486"/>
      <c r="EF458" s="486"/>
    </row>
    <row r="459" spans="1:136" s="300" customFormat="1" x14ac:dyDescent="0.25">
      <c r="A459" s="301"/>
      <c r="C459" s="303"/>
      <c r="D459" s="304"/>
      <c r="E459" s="304"/>
      <c r="F459" s="304"/>
      <c r="G459" s="304"/>
      <c r="H459" s="304"/>
      <c r="I459" s="304"/>
      <c r="J459" s="486"/>
      <c r="K459" s="486"/>
      <c r="L459" s="486">
        <v>36800</v>
      </c>
      <c r="M459" s="486"/>
      <c r="N459" s="486"/>
      <c r="O459" s="486"/>
      <c r="P459" s="486"/>
      <c r="Q459" s="486"/>
      <c r="R459" s="486"/>
      <c r="S459" s="486"/>
      <c r="T459" s="486"/>
      <c r="U459" s="486"/>
      <c r="V459" s="486"/>
      <c r="W459" s="486"/>
      <c r="X459" s="486"/>
      <c r="Y459" s="486"/>
      <c r="Z459" s="486"/>
      <c r="AA459" s="486"/>
      <c r="AB459" s="486"/>
      <c r="AC459" s="486"/>
      <c r="AD459" s="486"/>
      <c r="AE459" s="486"/>
      <c r="AF459" s="486"/>
      <c r="AG459" s="486"/>
      <c r="AH459" s="486"/>
      <c r="AI459" s="486"/>
      <c r="AJ459" s="486"/>
      <c r="AK459" s="486"/>
      <c r="AL459" s="486"/>
      <c r="AM459" s="486"/>
      <c r="AN459" s="486"/>
      <c r="AO459" s="486"/>
      <c r="AP459" s="486"/>
      <c r="AQ459" s="486"/>
      <c r="AR459" s="486"/>
      <c r="AS459" s="486"/>
      <c r="AT459" s="486"/>
      <c r="AU459" s="486"/>
      <c r="AV459" s="486"/>
      <c r="AW459" s="486"/>
      <c r="AX459" s="486"/>
      <c r="AY459" s="486"/>
      <c r="AZ459" s="486"/>
      <c r="BA459" s="486"/>
      <c r="BB459" s="486"/>
      <c r="BC459" s="486"/>
      <c r="BD459" s="486"/>
      <c r="BE459" s="486"/>
      <c r="BF459" s="486"/>
      <c r="BG459" s="486"/>
      <c r="BH459" s="486"/>
      <c r="BI459" s="486"/>
      <c r="BJ459" s="486"/>
      <c r="BK459" s="486"/>
      <c r="BL459" s="486"/>
      <c r="BM459" s="486"/>
      <c r="BN459" s="486"/>
      <c r="BO459" s="486"/>
      <c r="BP459" s="486"/>
      <c r="BQ459" s="486"/>
      <c r="BR459" s="486"/>
      <c r="BS459" s="486"/>
      <c r="BT459" s="486"/>
      <c r="BU459" s="486"/>
      <c r="BV459" s="486"/>
      <c r="BW459" s="486"/>
      <c r="BX459" s="486"/>
      <c r="BY459" s="486"/>
      <c r="BZ459" s="486"/>
      <c r="CA459" s="486"/>
      <c r="CB459" s="486"/>
      <c r="CC459" s="486"/>
      <c r="CD459" s="486"/>
      <c r="CE459" s="486"/>
      <c r="CF459" s="486"/>
      <c r="CG459" s="486"/>
      <c r="CH459" s="486"/>
      <c r="CI459" s="486"/>
      <c r="CJ459" s="486"/>
      <c r="CK459" s="486"/>
      <c r="CL459" s="486"/>
      <c r="CM459" s="486"/>
      <c r="CN459" s="486"/>
      <c r="CO459" s="486"/>
      <c r="CP459" s="486"/>
      <c r="CQ459" s="486"/>
      <c r="CR459" s="486"/>
      <c r="CS459" s="486"/>
      <c r="CT459" s="486"/>
      <c r="CU459" s="486"/>
      <c r="CV459" s="486"/>
      <c r="CW459" s="486"/>
      <c r="CX459" s="486"/>
      <c r="CY459" s="486"/>
      <c r="CZ459" s="486"/>
      <c r="DA459" s="486"/>
      <c r="DB459" s="486"/>
      <c r="DC459" s="486"/>
      <c r="DD459" s="486"/>
      <c r="DE459" s="486"/>
      <c r="DF459" s="486"/>
      <c r="DG459" s="486"/>
      <c r="DH459" s="486"/>
      <c r="DI459" s="486"/>
      <c r="DJ459" s="486"/>
      <c r="DK459" s="486"/>
      <c r="DL459" s="486"/>
      <c r="DM459" s="486"/>
      <c r="DN459" s="486"/>
      <c r="DO459" s="486"/>
      <c r="DP459" s="486"/>
      <c r="DQ459" s="486"/>
      <c r="DR459" s="486"/>
      <c r="DS459" s="486"/>
      <c r="DT459" s="486"/>
      <c r="DU459" s="486"/>
      <c r="DV459" s="486"/>
      <c r="DW459" s="486"/>
      <c r="DX459" s="486"/>
      <c r="DY459" s="486"/>
      <c r="DZ459" s="486"/>
      <c r="EA459" s="486"/>
      <c r="EB459" s="486"/>
      <c r="EC459" s="486"/>
      <c r="ED459" s="486"/>
      <c r="EE459" s="486"/>
      <c r="EF459" s="486"/>
    </row>
    <row r="460" spans="1:136" s="300" customFormat="1" x14ac:dyDescent="0.25">
      <c r="A460" s="301"/>
      <c r="C460" s="303"/>
      <c r="D460" s="304"/>
      <c r="E460" s="304"/>
      <c r="F460" s="304"/>
      <c r="G460" s="304"/>
      <c r="H460" s="304"/>
      <c r="I460" s="304"/>
      <c r="J460" s="486"/>
      <c r="K460" s="486"/>
      <c r="L460" s="486">
        <v>36900</v>
      </c>
      <c r="M460" s="486"/>
      <c r="N460" s="486"/>
      <c r="O460" s="486"/>
      <c r="P460" s="486"/>
      <c r="Q460" s="486"/>
      <c r="R460" s="486"/>
      <c r="S460" s="486"/>
      <c r="T460" s="486"/>
      <c r="U460" s="486"/>
      <c r="V460" s="486"/>
      <c r="W460" s="486"/>
      <c r="X460" s="486"/>
      <c r="Y460" s="486"/>
      <c r="Z460" s="486"/>
      <c r="AA460" s="486"/>
      <c r="AB460" s="486"/>
      <c r="AC460" s="486"/>
      <c r="AD460" s="486"/>
      <c r="AE460" s="486"/>
      <c r="AF460" s="486"/>
      <c r="AG460" s="486"/>
      <c r="AH460" s="486"/>
      <c r="AI460" s="486"/>
      <c r="AJ460" s="486"/>
      <c r="AK460" s="486"/>
      <c r="AL460" s="486"/>
      <c r="AM460" s="486"/>
      <c r="AN460" s="486"/>
      <c r="AO460" s="486"/>
      <c r="AP460" s="486"/>
      <c r="AQ460" s="486"/>
      <c r="AR460" s="486"/>
      <c r="AS460" s="486"/>
      <c r="AT460" s="486"/>
      <c r="AU460" s="486"/>
      <c r="AV460" s="486"/>
      <c r="AW460" s="486"/>
      <c r="AX460" s="486"/>
      <c r="AY460" s="486"/>
      <c r="AZ460" s="486"/>
      <c r="BA460" s="486"/>
      <c r="BB460" s="486"/>
      <c r="BC460" s="486"/>
      <c r="BD460" s="486"/>
      <c r="BE460" s="486"/>
      <c r="BF460" s="486"/>
      <c r="BG460" s="486"/>
      <c r="BH460" s="486"/>
      <c r="BI460" s="486"/>
      <c r="BJ460" s="486"/>
      <c r="BK460" s="486"/>
      <c r="BL460" s="486"/>
      <c r="BM460" s="486"/>
      <c r="BN460" s="486"/>
      <c r="BO460" s="486"/>
      <c r="BP460" s="486"/>
      <c r="BQ460" s="486"/>
      <c r="BR460" s="486"/>
      <c r="BS460" s="486"/>
      <c r="BT460" s="486"/>
      <c r="BU460" s="486"/>
      <c r="BV460" s="486"/>
      <c r="BW460" s="486"/>
      <c r="BX460" s="486"/>
      <c r="BY460" s="486"/>
      <c r="BZ460" s="486"/>
      <c r="CA460" s="486"/>
      <c r="CB460" s="486"/>
      <c r="CC460" s="486"/>
      <c r="CD460" s="486"/>
      <c r="CE460" s="486"/>
      <c r="CF460" s="486"/>
      <c r="CG460" s="486"/>
      <c r="CH460" s="486"/>
      <c r="CI460" s="486"/>
      <c r="CJ460" s="486"/>
      <c r="CK460" s="486"/>
      <c r="CL460" s="486"/>
      <c r="CM460" s="486"/>
      <c r="CN460" s="486"/>
      <c r="CO460" s="486"/>
      <c r="CP460" s="486"/>
      <c r="CQ460" s="486"/>
      <c r="CR460" s="486"/>
      <c r="CS460" s="486"/>
      <c r="CT460" s="486"/>
      <c r="CU460" s="486"/>
      <c r="CV460" s="486"/>
      <c r="CW460" s="486"/>
      <c r="CX460" s="486"/>
      <c r="CY460" s="486"/>
      <c r="CZ460" s="486"/>
      <c r="DA460" s="486"/>
      <c r="DB460" s="486"/>
      <c r="DC460" s="486"/>
      <c r="DD460" s="486"/>
      <c r="DE460" s="486"/>
      <c r="DF460" s="486"/>
      <c r="DG460" s="486"/>
      <c r="DH460" s="486"/>
      <c r="DI460" s="486"/>
      <c r="DJ460" s="486"/>
      <c r="DK460" s="486"/>
      <c r="DL460" s="486"/>
      <c r="DM460" s="486"/>
      <c r="DN460" s="486"/>
      <c r="DO460" s="486"/>
      <c r="DP460" s="486"/>
      <c r="DQ460" s="486"/>
      <c r="DR460" s="486"/>
      <c r="DS460" s="486"/>
      <c r="DT460" s="486"/>
      <c r="DU460" s="486"/>
      <c r="DV460" s="486"/>
      <c r="DW460" s="486"/>
      <c r="DX460" s="486"/>
      <c r="DY460" s="486"/>
      <c r="DZ460" s="486"/>
      <c r="EA460" s="486"/>
      <c r="EB460" s="486"/>
      <c r="EC460" s="486"/>
      <c r="ED460" s="486"/>
      <c r="EE460" s="486"/>
      <c r="EF460" s="486"/>
    </row>
    <row r="461" spans="1:136" s="300" customFormat="1" x14ac:dyDescent="0.25">
      <c r="A461" s="301"/>
      <c r="C461" s="303"/>
      <c r="D461" s="304"/>
      <c r="E461" s="304"/>
      <c r="F461" s="304"/>
      <c r="G461" s="304"/>
      <c r="H461" s="304"/>
      <c r="I461" s="304"/>
      <c r="J461" s="486"/>
      <c r="K461" s="486"/>
      <c r="L461" s="486">
        <v>37000</v>
      </c>
      <c r="M461" s="486"/>
      <c r="N461" s="486"/>
      <c r="O461" s="486"/>
      <c r="P461" s="486"/>
      <c r="Q461" s="486"/>
      <c r="R461" s="486"/>
      <c r="S461" s="486"/>
      <c r="T461" s="486"/>
      <c r="U461" s="486"/>
      <c r="V461" s="486"/>
      <c r="W461" s="486"/>
      <c r="X461" s="486"/>
      <c r="Y461" s="486"/>
      <c r="Z461" s="486"/>
      <c r="AA461" s="486"/>
      <c r="AB461" s="486"/>
      <c r="AC461" s="486"/>
      <c r="AD461" s="486"/>
      <c r="AE461" s="486"/>
      <c r="AF461" s="486"/>
      <c r="AG461" s="486"/>
      <c r="AH461" s="486"/>
      <c r="AI461" s="486"/>
      <c r="AJ461" s="486"/>
      <c r="AK461" s="486"/>
      <c r="AL461" s="486"/>
      <c r="AM461" s="486"/>
      <c r="AN461" s="486"/>
      <c r="AO461" s="486"/>
      <c r="AP461" s="486"/>
      <c r="AQ461" s="486"/>
      <c r="AR461" s="486"/>
      <c r="AS461" s="486"/>
      <c r="AT461" s="486"/>
      <c r="AU461" s="486"/>
      <c r="AV461" s="486"/>
      <c r="AW461" s="486"/>
      <c r="AX461" s="486"/>
      <c r="AY461" s="486"/>
      <c r="AZ461" s="486"/>
      <c r="BA461" s="486"/>
      <c r="BB461" s="486"/>
      <c r="BC461" s="486"/>
      <c r="BD461" s="486"/>
      <c r="BE461" s="486"/>
      <c r="BF461" s="486"/>
      <c r="BG461" s="486"/>
      <c r="BH461" s="486"/>
      <c r="BI461" s="486"/>
      <c r="BJ461" s="486"/>
      <c r="BK461" s="486"/>
      <c r="BL461" s="486"/>
      <c r="BM461" s="486"/>
      <c r="BN461" s="486"/>
      <c r="BO461" s="486"/>
      <c r="BP461" s="486"/>
      <c r="BQ461" s="486"/>
      <c r="BR461" s="486"/>
      <c r="BS461" s="486"/>
      <c r="BT461" s="486"/>
      <c r="BU461" s="486"/>
      <c r="BV461" s="486"/>
      <c r="BW461" s="486"/>
      <c r="BX461" s="486"/>
      <c r="BY461" s="486"/>
      <c r="BZ461" s="486"/>
      <c r="CA461" s="486"/>
      <c r="CB461" s="486"/>
      <c r="CC461" s="486"/>
      <c r="CD461" s="486"/>
      <c r="CE461" s="486"/>
      <c r="CF461" s="486"/>
      <c r="CG461" s="486"/>
      <c r="CH461" s="486"/>
      <c r="CI461" s="486"/>
      <c r="CJ461" s="486"/>
      <c r="CK461" s="486"/>
      <c r="CL461" s="486"/>
      <c r="CM461" s="486"/>
      <c r="CN461" s="486"/>
      <c r="CO461" s="486"/>
      <c r="CP461" s="486"/>
      <c r="CQ461" s="486"/>
      <c r="CR461" s="486"/>
      <c r="CS461" s="486"/>
      <c r="CT461" s="486"/>
      <c r="CU461" s="486"/>
      <c r="CV461" s="486"/>
      <c r="CW461" s="486"/>
      <c r="CX461" s="486"/>
      <c r="CY461" s="486"/>
      <c r="CZ461" s="486"/>
      <c r="DA461" s="486"/>
      <c r="DB461" s="486"/>
      <c r="DC461" s="486"/>
      <c r="DD461" s="486"/>
      <c r="DE461" s="486"/>
      <c r="DF461" s="486"/>
      <c r="DG461" s="486"/>
      <c r="DH461" s="486"/>
      <c r="DI461" s="486"/>
      <c r="DJ461" s="486"/>
      <c r="DK461" s="486"/>
      <c r="DL461" s="486"/>
      <c r="DM461" s="486"/>
      <c r="DN461" s="486"/>
      <c r="DO461" s="486"/>
      <c r="DP461" s="486"/>
      <c r="DQ461" s="486"/>
      <c r="DR461" s="486"/>
      <c r="DS461" s="486"/>
      <c r="DT461" s="486"/>
      <c r="DU461" s="486"/>
      <c r="DV461" s="486"/>
      <c r="DW461" s="486"/>
      <c r="DX461" s="486"/>
      <c r="DY461" s="486"/>
      <c r="DZ461" s="486"/>
      <c r="EA461" s="486"/>
      <c r="EB461" s="486"/>
      <c r="EC461" s="486"/>
      <c r="ED461" s="486"/>
      <c r="EE461" s="486"/>
      <c r="EF461" s="486"/>
    </row>
    <row r="462" spans="1:136" s="300" customFormat="1" x14ac:dyDescent="0.25">
      <c r="A462" s="301"/>
      <c r="C462" s="303"/>
      <c r="D462" s="304"/>
      <c r="E462" s="304"/>
      <c r="F462" s="304"/>
      <c r="G462" s="304"/>
      <c r="H462" s="304"/>
      <c r="I462" s="304"/>
      <c r="J462" s="486"/>
      <c r="K462" s="486"/>
      <c r="L462" s="486">
        <v>37100</v>
      </c>
      <c r="M462" s="486"/>
      <c r="N462" s="486"/>
      <c r="O462" s="486"/>
      <c r="P462" s="486"/>
      <c r="Q462" s="486"/>
      <c r="R462" s="486"/>
      <c r="S462" s="486"/>
      <c r="T462" s="486"/>
      <c r="U462" s="486"/>
      <c r="V462" s="486"/>
      <c r="W462" s="486"/>
      <c r="X462" s="486"/>
      <c r="Y462" s="486"/>
      <c r="Z462" s="486"/>
      <c r="AA462" s="486"/>
      <c r="AB462" s="486"/>
      <c r="AC462" s="486"/>
      <c r="AD462" s="486"/>
      <c r="AE462" s="486"/>
      <c r="AF462" s="486"/>
      <c r="AG462" s="486"/>
      <c r="AH462" s="486"/>
      <c r="AI462" s="486"/>
      <c r="AJ462" s="486"/>
      <c r="AK462" s="486"/>
      <c r="AL462" s="486"/>
      <c r="AM462" s="486"/>
      <c r="AN462" s="486"/>
      <c r="AO462" s="486"/>
      <c r="AP462" s="486"/>
      <c r="AQ462" s="486"/>
      <c r="AR462" s="486"/>
      <c r="AS462" s="486"/>
      <c r="AT462" s="486"/>
      <c r="AU462" s="486"/>
      <c r="AV462" s="486"/>
      <c r="AW462" s="486"/>
      <c r="AX462" s="486"/>
      <c r="AY462" s="486"/>
      <c r="AZ462" s="486"/>
      <c r="BA462" s="486"/>
      <c r="BB462" s="486"/>
      <c r="BC462" s="486"/>
      <c r="BD462" s="486"/>
      <c r="BE462" s="486"/>
      <c r="BF462" s="486"/>
      <c r="BG462" s="486"/>
      <c r="BH462" s="486"/>
      <c r="BI462" s="486"/>
      <c r="BJ462" s="486"/>
      <c r="BK462" s="486"/>
      <c r="BL462" s="486"/>
      <c r="BM462" s="486"/>
      <c r="BN462" s="486"/>
      <c r="BO462" s="486"/>
      <c r="BP462" s="486"/>
      <c r="BQ462" s="486"/>
      <c r="BR462" s="486"/>
      <c r="BS462" s="486"/>
      <c r="BT462" s="486"/>
      <c r="BU462" s="486"/>
      <c r="BV462" s="486"/>
      <c r="BW462" s="486"/>
      <c r="BX462" s="486"/>
      <c r="BY462" s="486"/>
      <c r="BZ462" s="486"/>
      <c r="CA462" s="486"/>
      <c r="CB462" s="486"/>
      <c r="CC462" s="486"/>
      <c r="CD462" s="486"/>
      <c r="CE462" s="486"/>
      <c r="CF462" s="486"/>
      <c r="CG462" s="486"/>
      <c r="CH462" s="486"/>
      <c r="CI462" s="486"/>
      <c r="CJ462" s="486"/>
      <c r="CK462" s="486"/>
      <c r="CL462" s="486"/>
      <c r="CM462" s="486"/>
      <c r="CN462" s="486"/>
      <c r="CO462" s="486"/>
      <c r="CP462" s="486"/>
      <c r="CQ462" s="486"/>
      <c r="CR462" s="486"/>
      <c r="CS462" s="486"/>
      <c r="CT462" s="486"/>
      <c r="CU462" s="486"/>
      <c r="CV462" s="486"/>
      <c r="CW462" s="486"/>
      <c r="CX462" s="486"/>
      <c r="CY462" s="486"/>
      <c r="CZ462" s="486"/>
      <c r="DA462" s="486"/>
      <c r="DB462" s="486"/>
      <c r="DC462" s="486"/>
      <c r="DD462" s="486"/>
      <c r="DE462" s="486"/>
      <c r="DF462" s="486"/>
      <c r="DG462" s="486"/>
      <c r="DH462" s="486"/>
      <c r="DI462" s="486"/>
      <c r="DJ462" s="486"/>
      <c r="DK462" s="486"/>
      <c r="DL462" s="486"/>
      <c r="DM462" s="486"/>
      <c r="DN462" s="486"/>
      <c r="DO462" s="486"/>
      <c r="DP462" s="486"/>
      <c r="DQ462" s="486"/>
      <c r="DR462" s="486"/>
      <c r="DS462" s="486"/>
      <c r="DT462" s="486"/>
      <c r="DU462" s="486"/>
      <c r="DV462" s="486"/>
      <c r="DW462" s="486"/>
      <c r="DX462" s="486"/>
      <c r="DY462" s="486"/>
      <c r="DZ462" s="486"/>
      <c r="EA462" s="486"/>
      <c r="EB462" s="486"/>
      <c r="EC462" s="486"/>
      <c r="ED462" s="486"/>
      <c r="EE462" s="486"/>
      <c r="EF462" s="486"/>
    </row>
    <row r="463" spans="1:136" s="300" customFormat="1" x14ac:dyDescent="0.25">
      <c r="A463" s="301"/>
      <c r="C463" s="303"/>
      <c r="D463" s="304"/>
      <c r="E463" s="304"/>
      <c r="F463" s="304"/>
      <c r="G463" s="304"/>
      <c r="H463" s="304"/>
      <c r="I463" s="304"/>
      <c r="J463" s="486"/>
      <c r="K463" s="486"/>
      <c r="L463" s="486">
        <v>37200</v>
      </c>
      <c r="M463" s="486"/>
      <c r="N463" s="486"/>
      <c r="O463" s="486"/>
      <c r="P463" s="486"/>
      <c r="Q463" s="486"/>
      <c r="R463" s="486"/>
      <c r="S463" s="486"/>
      <c r="T463" s="486"/>
      <c r="U463" s="486"/>
      <c r="V463" s="486"/>
      <c r="W463" s="486"/>
      <c r="X463" s="486"/>
      <c r="Y463" s="486"/>
      <c r="Z463" s="486"/>
      <c r="AA463" s="486"/>
      <c r="AB463" s="486"/>
      <c r="AC463" s="486"/>
      <c r="AD463" s="486"/>
      <c r="AE463" s="486"/>
      <c r="AF463" s="486"/>
      <c r="AG463" s="486"/>
      <c r="AH463" s="486"/>
      <c r="AI463" s="486"/>
      <c r="AJ463" s="486"/>
      <c r="AK463" s="486"/>
      <c r="AL463" s="486"/>
      <c r="AM463" s="486"/>
      <c r="AN463" s="486"/>
      <c r="AO463" s="486"/>
      <c r="AP463" s="486"/>
      <c r="AQ463" s="486"/>
      <c r="AR463" s="486"/>
      <c r="AS463" s="486"/>
      <c r="AT463" s="486"/>
      <c r="AU463" s="486"/>
      <c r="AV463" s="486"/>
      <c r="AW463" s="486"/>
      <c r="AX463" s="486"/>
      <c r="AY463" s="486"/>
      <c r="AZ463" s="486"/>
      <c r="BA463" s="486"/>
      <c r="BB463" s="486"/>
      <c r="BC463" s="486"/>
      <c r="BD463" s="486"/>
      <c r="BE463" s="486"/>
      <c r="BF463" s="486"/>
      <c r="BG463" s="486"/>
      <c r="BH463" s="486"/>
      <c r="BI463" s="486"/>
      <c r="BJ463" s="486"/>
      <c r="BK463" s="486"/>
      <c r="BL463" s="486"/>
      <c r="BM463" s="486"/>
      <c r="BN463" s="486"/>
      <c r="BO463" s="486"/>
      <c r="BP463" s="486"/>
      <c r="BQ463" s="486"/>
      <c r="BR463" s="486"/>
      <c r="BS463" s="486"/>
      <c r="BT463" s="486"/>
      <c r="BU463" s="486"/>
      <c r="BV463" s="486"/>
      <c r="BW463" s="486"/>
      <c r="BX463" s="486"/>
      <c r="BY463" s="486"/>
      <c r="BZ463" s="486"/>
      <c r="CA463" s="486"/>
      <c r="CB463" s="486"/>
      <c r="CC463" s="486"/>
      <c r="CD463" s="486"/>
      <c r="CE463" s="486"/>
      <c r="CF463" s="486"/>
      <c r="CG463" s="486"/>
      <c r="CH463" s="486"/>
      <c r="CI463" s="486"/>
      <c r="CJ463" s="486"/>
      <c r="CK463" s="486"/>
      <c r="CL463" s="486"/>
      <c r="CM463" s="486"/>
      <c r="CN463" s="486"/>
      <c r="CO463" s="486"/>
      <c r="CP463" s="486"/>
      <c r="CQ463" s="486"/>
      <c r="CR463" s="486"/>
      <c r="CS463" s="486"/>
      <c r="CT463" s="486"/>
      <c r="CU463" s="486"/>
      <c r="CV463" s="486"/>
      <c r="CW463" s="486"/>
      <c r="CX463" s="486"/>
      <c r="CY463" s="486"/>
      <c r="CZ463" s="486"/>
      <c r="DA463" s="486"/>
      <c r="DB463" s="486"/>
      <c r="DC463" s="486"/>
      <c r="DD463" s="486"/>
      <c r="DE463" s="486"/>
      <c r="DF463" s="486"/>
      <c r="DG463" s="486"/>
      <c r="DH463" s="486"/>
      <c r="DI463" s="486"/>
      <c r="DJ463" s="486"/>
      <c r="DK463" s="486"/>
      <c r="DL463" s="486"/>
      <c r="DM463" s="486"/>
      <c r="DN463" s="486"/>
      <c r="DO463" s="486"/>
      <c r="DP463" s="486"/>
      <c r="DQ463" s="486"/>
      <c r="DR463" s="486"/>
      <c r="DS463" s="486"/>
      <c r="DT463" s="486"/>
      <c r="DU463" s="486"/>
      <c r="DV463" s="486"/>
      <c r="DW463" s="486"/>
      <c r="DX463" s="486"/>
      <c r="DY463" s="486"/>
      <c r="DZ463" s="486"/>
      <c r="EA463" s="486"/>
      <c r="EB463" s="486"/>
      <c r="EC463" s="486"/>
      <c r="ED463" s="486"/>
      <c r="EE463" s="486"/>
      <c r="EF463" s="486"/>
    </row>
    <row r="464" spans="1:136" s="300" customFormat="1" x14ac:dyDescent="0.25">
      <c r="A464" s="301"/>
      <c r="C464" s="303"/>
      <c r="D464" s="304"/>
      <c r="E464" s="304"/>
      <c r="F464" s="304"/>
      <c r="G464" s="304"/>
      <c r="H464" s="304"/>
      <c r="I464" s="304"/>
      <c r="J464" s="486"/>
      <c r="K464" s="486"/>
      <c r="L464" s="486">
        <v>37300</v>
      </c>
      <c r="M464" s="486"/>
      <c r="N464" s="486"/>
      <c r="O464" s="486"/>
      <c r="P464" s="486"/>
      <c r="Q464" s="486"/>
      <c r="R464" s="486"/>
      <c r="S464" s="486"/>
      <c r="T464" s="486"/>
      <c r="U464" s="486"/>
      <c r="V464" s="486"/>
      <c r="W464" s="486"/>
      <c r="X464" s="486"/>
      <c r="Y464" s="486"/>
      <c r="Z464" s="486"/>
      <c r="AA464" s="486"/>
      <c r="AB464" s="486"/>
      <c r="AC464" s="486"/>
      <c r="AD464" s="486"/>
      <c r="AE464" s="486"/>
      <c r="AF464" s="486"/>
      <c r="AG464" s="486"/>
      <c r="AH464" s="486"/>
      <c r="AI464" s="486"/>
      <c r="AJ464" s="486"/>
      <c r="AK464" s="486"/>
      <c r="AL464" s="486"/>
      <c r="AM464" s="486"/>
      <c r="AN464" s="486"/>
      <c r="AO464" s="486"/>
      <c r="AP464" s="486"/>
      <c r="AQ464" s="486"/>
      <c r="AR464" s="486"/>
      <c r="AS464" s="486"/>
      <c r="AT464" s="486"/>
      <c r="AU464" s="486"/>
      <c r="AV464" s="486"/>
      <c r="AW464" s="486"/>
      <c r="AX464" s="486"/>
      <c r="AY464" s="486"/>
      <c r="AZ464" s="486"/>
      <c r="BA464" s="486"/>
      <c r="BB464" s="486"/>
      <c r="BC464" s="486"/>
      <c r="BD464" s="486"/>
      <c r="BE464" s="486"/>
      <c r="BF464" s="486"/>
      <c r="BG464" s="486"/>
      <c r="BH464" s="486"/>
      <c r="BI464" s="486"/>
      <c r="BJ464" s="486"/>
      <c r="BK464" s="486"/>
      <c r="BL464" s="486"/>
      <c r="BM464" s="486"/>
      <c r="BN464" s="486"/>
      <c r="BO464" s="486"/>
      <c r="BP464" s="486"/>
      <c r="BQ464" s="486"/>
      <c r="BR464" s="486"/>
      <c r="BS464" s="486"/>
      <c r="BT464" s="486"/>
      <c r="BU464" s="486"/>
      <c r="BV464" s="486"/>
      <c r="BW464" s="486"/>
      <c r="BX464" s="486"/>
      <c r="BY464" s="486"/>
      <c r="BZ464" s="486"/>
      <c r="CA464" s="486"/>
      <c r="CB464" s="486"/>
      <c r="CC464" s="486"/>
      <c r="CD464" s="486"/>
      <c r="CE464" s="486"/>
      <c r="CF464" s="486"/>
      <c r="CG464" s="486"/>
      <c r="CH464" s="486"/>
      <c r="CI464" s="486"/>
      <c r="CJ464" s="486"/>
      <c r="CK464" s="486"/>
      <c r="CL464" s="486"/>
      <c r="CM464" s="486"/>
      <c r="CN464" s="486"/>
      <c r="CO464" s="486"/>
      <c r="CP464" s="486"/>
      <c r="CQ464" s="486"/>
      <c r="CR464" s="486"/>
      <c r="CS464" s="486"/>
      <c r="CT464" s="486"/>
      <c r="CU464" s="486"/>
      <c r="CV464" s="486"/>
      <c r="CW464" s="486"/>
      <c r="CX464" s="486"/>
      <c r="CY464" s="486"/>
      <c r="CZ464" s="486"/>
      <c r="DA464" s="486"/>
      <c r="DB464" s="486"/>
      <c r="DC464" s="486"/>
      <c r="DD464" s="486"/>
      <c r="DE464" s="486"/>
      <c r="DF464" s="486"/>
      <c r="DG464" s="486"/>
      <c r="DH464" s="486"/>
      <c r="DI464" s="486"/>
      <c r="DJ464" s="486"/>
      <c r="DK464" s="486"/>
      <c r="DL464" s="486"/>
      <c r="DM464" s="486"/>
      <c r="DN464" s="486"/>
      <c r="DO464" s="486"/>
      <c r="DP464" s="486"/>
      <c r="DQ464" s="486"/>
      <c r="DR464" s="486"/>
      <c r="DS464" s="486"/>
      <c r="DT464" s="486"/>
      <c r="DU464" s="486"/>
      <c r="DV464" s="486"/>
      <c r="DW464" s="486"/>
      <c r="DX464" s="486"/>
      <c r="DY464" s="486"/>
      <c r="DZ464" s="486"/>
      <c r="EA464" s="486"/>
      <c r="EB464" s="486"/>
      <c r="EC464" s="486"/>
      <c r="ED464" s="486"/>
      <c r="EE464" s="486"/>
      <c r="EF464" s="486"/>
    </row>
    <row r="465" spans="1:150" s="300" customFormat="1" x14ac:dyDescent="0.25">
      <c r="A465" s="301"/>
      <c r="C465" s="303"/>
      <c r="D465" s="304"/>
      <c r="E465" s="304"/>
      <c r="F465" s="304"/>
      <c r="G465" s="304"/>
      <c r="H465" s="304"/>
      <c r="I465" s="304"/>
      <c r="J465" s="486"/>
      <c r="K465" s="486"/>
      <c r="L465" s="486">
        <v>37400</v>
      </c>
      <c r="M465" s="486"/>
      <c r="N465" s="486"/>
      <c r="O465" s="486"/>
      <c r="P465" s="486"/>
      <c r="Q465" s="486"/>
      <c r="R465" s="486"/>
      <c r="S465" s="486"/>
      <c r="T465" s="486"/>
      <c r="U465" s="486"/>
      <c r="V465" s="486"/>
      <c r="W465" s="486"/>
      <c r="X465" s="486"/>
      <c r="Y465" s="486"/>
      <c r="Z465" s="486"/>
      <c r="AA465" s="486"/>
      <c r="AB465" s="486"/>
      <c r="AC465" s="486"/>
      <c r="AD465" s="486"/>
      <c r="AE465" s="486"/>
      <c r="AF465" s="486"/>
      <c r="AG465" s="486"/>
      <c r="AH465" s="486"/>
      <c r="AI465" s="486"/>
      <c r="AJ465" s="486"/>
      <c r="AK465" s="486"/>
      <c r="AL465" s="486"/>
      <c r="AM465" s="486"/>
      <c r="AN465" s="486"/>
      <c r="AO465" s="486"/>
      <c r="AP465" s="486"/>
      <c r="AQ465" s="486"/>
      <c r="AR465" s="486"/>
      <c r="AS465" s="486"/>
      <c r="AT465" s="486"/>
      <c r="AU465" s="486"/>
      <c r="AV465" s="486"/>
      <c r="AW465" s="486"/>
      <c r="AX465" s="486"/>
      <c r="AY465" s="486"/>
      <c r="AZ465" s="486"/>
      <c r="BA465" s="486"/>
      <c r="BB465" s="486"/>
      <c r="BC465" s="486"/>
      <c r="BD465" s="486"/>
      <c r="BE465" s="486"/>
      <c r="BF465" s="486"/>
      <c r="BG465" s="486"/>
      <c r="BH465" s="486"/>
      <c r="BI465" s="486"/>
      <c r="BJ465" s="486"/>
      <c r="BK465" s="486"/>
      <c r="BL465" s="486"/>
      <c r="BM465" s="486"/>
      <c r="BN465" s="486"/>
      <c r="BO465" s="486"/>
      <c r="BP465" s="486"/>
      <c r="BQ465" s="486"/>
      <c r="BR465" s="486"/>
      <c r="BS465" s="486"/>
      <c r="BT465" s="486"/>
      <c r="BU465" s="486"/>
      <c r="BV465" s="486"/>
      <c r="BW465" s="486"/>
      <c r="BX465" s="486"/>
      <c r="BY465" s="486"/>
      <c r="BZ465" s="486"/>
      <c r="CA465" s="486"/>
      <c r="CB465" s="486"/>
      <c r="CC465" s="486"/>
      <c r="CD465" s="486"/>
      <c r="CE465" s="486"/>
      <c r="CF465" s="486"/>
      <c r="CG465" s="486"/>
      <c r="CH465" s="486"/>
      <c r="CI465" s="486"/>
      <c r="CJ465" s="486"/>
      <c r="CK465" s="486"/>
      <c r="CL465" s="486"/>
      <c r="CM465" s="486"/>
      <c r="CN465" s="486"/>
      <c r="CO465" s="486"/>
      <c r="CP465" s="486"/>
      <c r="CQ465" s="486"/>
      <c r="CR465" s="486"/>
      <c r="CS465" s="486"/>
      <c r="CT465" s="486"/>
      <c r="CU465" s="486"/>
      <c r="CV465" s="486"/>
      <c r="CW465" s="486"/>
      <c r="CX465" s="486"/>
      <c r="CY465" s="486"/>
      <c r="CZ465" s="486"/>
      <c r="DA465" s="486"/>
      <c r="DB465" s="486"/>
      <c r="DC465" s="486"/>
      <c r="DD465" s="486"/>
      <c r="DE465" s="486"/>
      <c r="DF465" s="486"/>
      <c r="DG465" s="486"/>
      <c r="DH465" s="486"/>
      <c r="DI465" s="486"/>
      <c r="DJ465" s="486"/>
      <c r="DK465" s="486"/>
      <c r="DL465" s="486"/>
      <c r="DM465" s="486"/>
      <c r="DN465" s="486"/>
      <c r="DO465" s="486"/>
      <c r="DP465" s="486"/>
      <c r="DQ465" s="486"/>
      <c r="DR465" s="486"/>
      <c r="DS465" s="486"/>
      <c r="DT465" s="486"/>
      <c r="DU465" s="486"/>
      <c r="DV465" s="486"/>
      <c r="DW465" s="486"/>
      <c r="DX465" s="486"/>
      <c r="DY465" s="486"/>
      <c r="DZ465" s="486"/>
      <c r="EA465" s="486"/>
      <c r="EB465" s="486"/>
      <c r="EC465" s="486"/>
      <c r="ED465" s="486"/>
      <c r="EE465" s="486"/>
      <c r="EF465" s="486"/>
    </row>
    <row r="466" spans="1:150" x14ac:dyDescent="0.25">
      <c r="A466" s="301"/>
      <c r="B466" s="300"/>
      <c r="C466" s="303"/>
      <c r="D466" s="304"/>
      <c r="E466" s="304"/>
      <c r="F466" s="304"/>
      <c r="G466" s="304"/>
      <c r="H466" s="304"/>
      <c r="I466" s="304"/>
      <c r="L466" s="486">
        <v>37500</v>
      </c>
      <c r="EG466" s="301"/>
      <c r="EH466" s="301"/>
      <c r="EI466" s="301"/>
      <c r="EJ466" s="301"/>
      <c r="EK466" s="301"/>
      <c r="EL466" s="301"/>
      <c r="EM466" s="301"/>
      <c r="EN466" s="301"/>
      <c r="EO466" s="301"/>
      <c r="EP466" s="301"/>
      <c r="EQ466" s="301"/>
      <c r="ER466" s="301"/>
      <c r="ES466" s="301"/>
      <c r="ET466" s="301"/>
    </row>
    <row r="467" spans="1:150" x14ac:dyDescent="0.25">
      <c r="A467" s="301"/>
      <c r="B467" s="300"/>
      <c r="C467" s="303"/>
      <c r="D467" s="304"/>
      <c r="E467" s="304"/>
      <c r="F467" s="304"/>
      <c r="G467" s="304"/>
      <c r="H467" s="304"/>
      <c r="I467" s="304"/>
      <c r="L467" s="486">
        <v>37600</v>
      </c>
      <c r="EG467" s="301"/>
      <c r="EH467" s="301"/>
      <c r="EI467" s="301"/>
      <c r="EJ467" s="301"/>
      <c r="EK467" s="301"/>
      <c r="EL467" s="301"/>
      <c r="EM467" s="301"/>
      <c r="EN467" s="301"/>
      <c r="EO467" s="301"/>
      <c r="EP467" s="301"/>
      <c r="EQ467" s="301"/>
      <c r="ER467" s="301"/>
      <c r="ES467" s="301"/>
      <c r="ET467" s="301"/>
    </row>
    <row r="468" spans="1:150" x14ac:dyDescent="0.25">
      <c r="A468" s="301"/>
      <c r="B468" s="300"/>
      <c r="C468" s="303"/>
      <c r="D468" s="304"/>
      <c r="E468" s="304"/>
      <c r="F468" s="304"/>
      <c r="G468" s="304"/>
      <c r="H468" s="304"/>
      <c r="I468" s="304"/>
      <c r="L468" s="486">
        <v>37700</v>
      </c>
      <c r="EG468" s="301"/>
      <c r="EH468" s="301"/>
      <c r="EI468" s="301"/>
      <c r="EJ468" s="301"/>
      <c r="EK468" s="301"/>
      <c r="EL468" s="301"/>
      <c r="EM468" s="301"/>
      <c r="EN468" s="301"/>
      <c r="EO468" s="301"/>
      <c r="EP468" s="301"/>
      <c r="EQ468" s="301"/>
      <c r="ER468" s="301"/>
      <c r="ES468" s="301"/>
      <c r="ET468" s="301"/>
    </row>
    <row r="469" spans="1:150" x14ac:dyDescent="0.25">
      <c r="A469" s="301"/>
      <c r="B469" s="300"/>
      <c r="C469" s="303"/>
      <c r="D469" s="304"/>
      <c r="E469" s="304"/>
      <c r="F469" s="304"/>
      <c r="G469" s="304"/>
      <c r="H469" s="304"/>
      <c r="I469" s="304"/>
      <c r="L469" s="486">
        <v>37800</v>
      </c>
      <c r="EG469" s="301"/>
      <c r="EH469" s="301"/>
      <c r="EI469" s="301"/>
      <c r="EJ469" s="301"/>
      <c r="EK469" s="301"/>
      <c r="EL469" s="301"/>
      <c r="EM469" s="301"/>
      <c r="EN469" s="301"/>
      <c r="EO469" s="301"/>
      <c r="EP469" s="301"/>
      <c r="EQ469" s="301"/>
      <c r="ER469" s="301"/>
      <c r="ES469" s="301"/>
      <c r="ET469" s="301"/>
    </row>
    <row r="470" spans="1:150" x14ac:dyDescent="0.25">
      <c r="A470" s="301"/>
      <c r="B470" s="300"/>
      <c r="C470" s="303"/>
      <c r="D470" s="304"/>
      <c r="E470" s="304"/>
      <c r="F470" s="304"/>
      <c r="G470" s="304"/>
      <c r="H470" s="304"/>
      <c r="I470" s="304"/>
      <c r="L470" s="486">
        <v>37900</v>
      </c>
      <c r="EG470" s="301"/>
      <c r="EH470" s="301"/>
      <c r="EI470" s="301"/>
      <c r="EJ470" s="301"/>
      <c r="EK470" s="301"/>
      <c r="EL470" s="301"/>
      <c r="EM470" s="301"/>
      <c r="EN470" s="301"/>
      <c r="EO470" s="301"/>
      <c r="EP470" s="301"/>
      <c r="EQ470" s="301"/>
      <c r="ER470" s="301"/>
      <c r="ES470" s="301"/>
      <c r="ET470" s="301"/>
    </row>
    <row r="471" spans="1:150" x14ac:dyDescent="0.25">
      <c r="A471" s="301"/>
      <c r="B471" s="300"/>
      <c r="C471" s="303"/>
      <c r="D471" s="304"/>
      <c r="E471" s="304"/>
      <c r="F471" s="304"/>
      <c r="G471" s="304"/>
      <c r="H471" s="304"/>
      <c r="I471" s="304"/>
      <c r="L471" s="486">
        <v>38000</v>
      </c>
      <c r="EG471" s="301"/>
      <c r="EH471" s="301"/>
      <c r="EI471" s="301"/>
      <c r="EJ471" s="301"/>
      <c r="EK471" s="301"/>
      <c r="EL471" s="301"/>
      <c r="EM471" s="301"/>
      <c r="EN471" s="301"/>
      <c r="EO471" s="301"/>
      <c r="EP471" s="301"/>
      <c r="EQ471" s="301"/>
      <c r="ER471" s="301"/>
      <c r="ES471" s="301"/>
      <c r="ET471" s="301"/>
    </row>
    <row r="472" spans="1:150" x14ac:dyDescent="0.25">
      <c r="A472" s="301"/>
      <c r="B472" s="300"/>
      <c r="C472" s="303"/>
      <c r="D472" s="304"/>
      <c r="E472" s="304"/>
      <c r="F472" s="304"/>
      <c r="G472" s="304"/>
      <c r="H472" s="304"/>
      <c r="I472" s="304"/>
      <c r="L472" s="486">
        <v>38100</v>
      </c>
      <c r="EG472" s="301"/>
      <c r="EH472" s="301"/>
      <c r="EI472" s="301"/>
      <c r="EJ472" s="301"/>
      <c r="EK472" s="301"/>
      <c r="EL472" s="301"/>
      <c r="EM472" s="301"/>
      <c r="EN472" s="301"/>
      <c r="EO472" s="301"/>
      <c r="EP472" s="301"/>
      <c r="EQ472" s="301"/>
      <c r="ER472" s="301"/>
      <c r="ES472" s="301"/>
      <c r="ET472" s="301"/>
    </row>
    <row r="473" spans="1:150" x14ac:dyDescent="0.25">
      <c r="A473" s="301"/>
      <c r="B473" s="300"/>
      <c r="C473" s="303"/>
      <c r="D473" s="304"/>
      <c r="E473" s="304"/>
      <c r="F473" s="304"/>
      <c r="G473" s="304"/>
      <c r="H473" s="304"/>
      <c r="I473" s="304"/>
      <c r="L473" s="486">
        <v>38200</v>
      </c>
      <c r="EG473" s="301"/>
      <c r="EH473" s="301"/>
      <c r="EI473" s="301"/>
      <c r="EJ473" s="301"/>
      <c r="EK473" s="301"/>
      <c r="EL473" s="301"/>
      <c r="EM473" s="301"/>
      <c r="EN473" s="301"/>
      <c r="EO473" s="301"/>
      <c r="EP473" s="301"/>
      <c r="EQ473" s="301"/>
      <c r="ER473" s="301"/>
      <c r="ES473" s="301"/>
      <c r="ET473" s="301"/>
    </row>
    <row r="474" spans="1:150" x14ac:dyDescent="0.25">
      <c r="A474" s="301"/>
      <c r="L474" s="486">
        <v>38300</v>
      </c>
      <c r="EG474" s="301"/>
      <c r="EH474" s="301"/>
      <c r="EI474" s="301"/>
      <c r="EJ474" s="301"/>
      <c r="EK474" s="301"/>
      <c r="EL474" s="301"/>
      <c r="EM474" s="301"/>
      <c r="EN474" s="301"/>
      <c r="EO474" s="301"/>
      <c r="EP474" s="301"/>
      <c r="EQ474" s="301"/>
      <c r="ER474" s="301"/>
      <c r="ES474" s="301"/>
      <c r="ET474" s="301"/>
    </row>
    <row r="475" spans="1:150" x14ac:dyDescent="0.25">
      <c r="A475" s="301"/>
      <c r="L475" s="486">
        <v>38400</v>
      </c>
      <c r="EG475" s="301"/>
      <c r="EH475" s="301"/>
      <c r="EI475" s="301"/>
      <c r="EJ475" s="301"/>
      <c r="EK475" s="301"/>
      <c r="EL475" s="301"/>
      <c r="EM475" s="301"/>
      <c r="EN475" s="301"/>
      <c r="EO475" s="301"/>
      <c r="EP475" s="301"/>
      <c r="EQ475" s="301"/>
      <c r="ER475" s="301"/>
      <c r="ES475" s="301"/>
      <c r="ET475" s="301"/>
    </row>
    <row r="476" spans="1:150" x14ac:dyDescent="0.25">
      <c r="A476" s="301"/>
      <c r="L476" s="486">
        <v>38500</v>
      </c>
      <c r="EG476" s="301"/>
      <c r="EH476" s="301"/>
      <c r="EI476" s="301"/>
      <c r="EJ476" s="301"/>
      <c r="EK476" s="301"/>
      <c r="EL476" s="301"/>
      <c r="EM476" s="301"/>
      <c r="EN476" s="301"/>
      <c r="EO476" s="301"/>
      <c r="EP476" s="301"/>
      <c r="EQ476" s="301"/>
      <c r="ER476" s="301"/>
      <c r="ES476" s="301"/>
      <c r="ET476" s="301"/>
    </row>
    <row r="477" spans="1:150" x14ac:dyDescent="0.25">
      <c r="A477" s="301"/>
      <c r="L477" s="486">
        <v>38600</v>
      </c>
      <c r="EG477" s="301"/>
      <c r="EH477" s="301"/>
      <c r="EI477" s="301"/>
      <c r="EJ477" s="301"/>
      <c r="EK477" s="301"/>
      <c r="EL477" s="301"/>
      <c r="EM477" s="301"/>
      <c r="EN477" s="301"/>
      <c r="EO477" s="301"/>
      <c r="EP477" s="301"/>
      <c r="EQ477" s="301"/>
      <c r="ER477" s="301"/>
      <c r="ES477" s="301"/>
      <c r="ET477" s="301"/>
    </row>
    <row r="478" spans="1:150" x14ac:dyDescent="0.25">
      <c r="A478" s="301"/>
      <c r="L478" s="486">
        <v>38700</v>
      </c>
      <c r="EG478" s="301"/>
      <c r="EH478" s="301"/>
      <c r="EI478" s="301"/>
      <c r="EJ478" s="301"/>
      <c r="EK478" s="301"/>
      <c r="EL478" s="301"/>
      <c r="EM478" s="301"/>
      <c r="EN478" s="301"/>
      <c r="EO478" s="301"/>
      <c r="EP478" s="301"/>
      <c r="EQ478" s="301"/>
      <c r="ER478" s="301"/>
      <c r="ES478" s="301"/>
      <c r="ET478" s="301"/>
    </row>
    <row r="479" spans="1:150" x14ac:dyDescent="0.25">
      <c r="A479" s="301"/>
      <c r="L479" s="486">
        <v>38800</v>
      </c>
      <c r="EG479" s="301"/>
      <c r="EH479" s="301"/>
      <c r="EI479" s="301"/>
      <c r="EJ479" s="301"/>
      <c r="EK479" s="301"/>
      <c r="EL479" s="301"/>
      <c r="EM479" s="301"/>
      <c r="EN479" s="301"/>
      <c r="EO479" s="301"/>
      <c r="EP479" s="301"/>
      <c r="EQ479" s="301"/>
      <c r="ER479" s="301"/>
      <c r="ES479" s="301"/>
      <c r="ET479" s="301"/>
    </row>
    <row r="480" spans="1:150" x14ac:dyDescent="0.25">
      <c r="A480" s="301"/>
      <c r="L480" s="486">
        <v>38900</v>
      </c>
      <c r="EG480" s="301"/>
      <c r="EH480" s="301"/>
      <c r="EI480" s="301"/>
      <c r="EJ480" s="301"/>
      <c r="EK480" s="301"/>
      <c r="EL480" s="301"/>
      <c r="EM480" s="301"/>
      <c r="EN480" s="301"/>
      <c r="EO480" s="301"/>
      <c r="EP480" s="301"/>
      <c r="EQ480" s="301"/>
      <c r="ER480" s="301"/>
      <c r="ES480" s="301"/>
      <c r="ET480" s="301"/>
    </row>
    <row r="481" spans="1:150" x14ac:dyDescent="0.25">
      <c r="A481" s="301"/>
      <c r="L481" s="486">
        <v>39000</v>
      </c>
      <c r="EG481" s="301"/>
      <c r="EH481" s="301"/>
      <c r="EI481" s="301"/>
      <c r="EJ481" s="301"/>
      <c r="EK481" s="301"/>
      <c r="EL481" s="301"/>
      <c r="EM481" s="301"/>
      <c r="EN481" s="301"/>
      <c r="EO481" s="301"/>
      <c r="EP481" s="301"/>
      <c r="EQ481" s="301"/>
      <c r="ER481" s="301"/>
      <c r="ES481" s="301"/>
      <c r="ET481" s="301"/>
    </row>
    <row r="482" spans="1:150" x14ac:dyDescent="0.25">
      <c r="A482" s="301"/>
      <c r="L482" s="486">
        <v>39100</v>
      </c>
      <c r="EG482" s="301"/>
      <c r="EH482" s="301"/>
      <c r="EI482" s="301"/>
      <c r="EJ482" s="301"/>
      <c r="EK482" s="301"/>
      <c r="EL482" s="301"/>
      <c r="EM482" s="301"/>
      <c r="EN482" s="301"/>
      <c r="EO482" s="301"/>
      <c r="EP482" s="301"/>
      <c r="EQ482" s="301"/>
      <c r="ER482" s="301"/>
      <c r="ES482" s="301"/>
      <c r="ET482" s="301"/>
    </row>
    <row r="483" spans="1:150" x14ac:dyDescent="0.25">
      <c r="A483" s="301"/>
      <c r="L483" s="486">
        <v>39200</v>
      </c>
      <c r="EG483" s="301"/>
      <c r="EH483" s="301"/>
      <c r="EI483" s="301"/>
      <c r="EJ483" s="301"/>
      <c r="EK483" s="301"/>
      <c r="EL483" s="301"/>
      <c r="EM483" s="301"/>
      <c r="EN483" s="301"/>
      <c r="EO483" s="301"/>
      <c r="EP483" s="301"/>
      <c r="EQ483" s="301"/>
      <c r="ER483" s="301"/>
      <c r="ES483" s="301"/>
      <c r="ET483" s="301"/>
    </row>
    <row r="484" spans="1:150" x14ac:dyDescent="0.25">
      <c r="A484" s="301"/>
      <c r="L484" s="486">
        <v>39300</v>
      </c>
      <c r="EG484" s="301"/>
      <c r="EH484" s="301"/>
      <c r="EI484" s="301"/>
      <c r="EJ484" s="301"/>
      <c r="EK484" s="301"/>
      <c r="EL484" s="301"/>
      <c r="EM484" s="301"/>
      <c r="EN484" s="301"/>
      <c r="EO484" s="301"/>
      <c r="EP484" s="301"/>
      <c r="EQ484" s="301"/>
      <c r="ER484" s="301"/>
      <c r="ES484" s="301"/>
      <c r="ET484" s="301"/>
    </row>
    <row r="485" spans="1:150" x14ac:dyDescent="0.25">
      <c r="A485" s="301"/>
      <c r="L485" s="486">
        <v>39400</v>
      </c>
      <c r="EG485" s="301"/>
      <c r="EH485" s="301"/>
      <c r="EI485" s="301"/>
      <c r="EJ485" s="301"/>
      <c r="EK485" s="301"/>
      <c r="EL485" s="301"/>
      <c r="EM485" s="301"/>
      <c r="EN485" s="301"/>
      <c r="EO485" s="301"/>
      <c r="EP485" s="301"/>
      <c r="EQ485" s="301"/>
      <c r="ER485" s="301"/>
      <c r="ES485" s="301"/>
      <c r="ET485" s="301"/>
    </row>
    <row r="486" spans="1:150" x14ac:dyDescent="0.25">
      <c r="A486" s="301"/>
      <c r="L486" s="486">
        <v>39500</v>
      </c>
      <c r="EG486" s="301"/>
      <c r="EH486" s="301"/>
      <c r="EI486" s="301"/>
      <c r="EJ486" s="301"/>
      <c r="EK486" s="301"/>
      <c r="EL486" s="301"/>
      <c r="EM486" s="301"/>
      <c r="EN486" s="301"/>
      <c r="EO486" s="301"/>
      <c r="EP486" s="301"/>
      <c r="EQ486" s="301"/>
      <c r="ER486" s="301"/>
      <c r="ES486" s="301"/>
      <c r="ET486" s="301"/>
    </row>
    <row r="487" spans="1:150" x14ac:dyDescent="0.25">
      <c r="A487" s="301"/>
      <c r="L487" s="486">
        <v>39600</v>
      </c>
      <c r="EG487" s="301"/>
      <c r="EH487" s="301"/>
      <c r="EI487" s="301"/>
      <c r="EJ487" s="301"/>
      <c r="EK487" s="301"/>
      <c r="EL487" s="301"/>
      <c r="EM487" s="301"/>
      <c r="EN487" s="301"/>
      <c r="EO487" s="301"/>
      <c r="EP487" s="301"/>
      <c r="EQ487" s="301"/>
      <c r="ER487" s="301"/>
      <c r="ES487" s="301"/>
      <c r="ET487" s="301"/>
    </row>
    <row r="488" spans="1:150" x14ac:dyDescent="0.25">
      <c r="A488" s="301"/>
      <c r="L488" s="486">
        <v>39700</v>
      </c>
      <c r="EG488" s="301"/>
      <c r="EH488" s="301"/>
      <c r="EI488" s="301"/>
      <c r="EJ488" s="301"/>
      <c r="EK488" s="301"/>
      <c r="EL488" s="301"/>
      <c r="EM488" s="301"/>
      <c r="EN488" s="301"/>
      <c r="EO488" s="301"/>
      <c r="EP488" s="301"/>
      <c r="EQ488" s="301"/>
      <c r="ER488" s="301"/>
      <c r="ES488" s="301"/>
      <c r="ET488" s="301"/>
    </row>
    <row r="489" spans="1:150" x14ac:dyDescent="0.25">
      <c r="A489" s="301"/>
      <c r="L489" s="486">
        <v>39800</v>
      </c>
      <c r="EG489" s="301"/>
      <c r="EH489" s="301"/>
      <c r="EI489" s="301"/>
      <c r="EJ489" s="301"/>
      <c r="EK489" s="301"/>
      <c r="EL489" s="301"/>
      <c r="EM489" s="301"/>
      <c r="EN489" s="301"/>
      <c r="EO489" s="301"/>
      <c r="EP489" s="301"/>
      <c r="EQ489" s="301"/>
      <c r="ER489" s="301"/>
      <c r="ES489" s="301"/>
      <c r="ET489" s="301"/>
    </row>
    <row r="490" spans="1:150" x14ac:dyDescent="0.25">
      <c r="A490" s="301"/>
      <c r="L490" s="486">
        <v>39900</v>
      </c>
      <c r="EG490" s="301"/>
      <c r="EH490" s="301"/>
      <c r="EI490" s="301"/>
      <c r="EJ490" s="301"/>
      <c r="EK490" s="301"/>
      <c r="EL490" s="301"/>
      <c r="EM490" s="301"/>
      <c r="EN490" s="301"/>
      <c r="EO490" s="301"/>
      <c r="EP490" s="301"/>
      <c r="EQ490" s="301"/>
      <c r="ER490" s="301"/>
      <c r="ES490" s="301"/>
      <c r="ET490" s="301"/>
    </row>
    <row r="491" spans="1:150" x14ac:dyDescent="0.25">
      <c r="A491" s="301"/>
      <c r="L491" s="486">
        <v>40000</v>
      </c>
      <c r="EG491" s="301"/>
      <c r="EH491" s="301"/>
      <c r="EI491" s="301"/>
      <c r="EJ491" s="301"/>
      <c r="EK491" s="301"/>
      <c r="EL491" s="301"/>
      <c r="EM491" s="301"/>
      <c r="EN491" s="301"/>
      <c r="EO491" s="301"/>
      <c r="EP491" s="301"/>
      <c r="EQ491" s="301"/>
      <c r="ER491" s="301"/>
      <c r="ES491" s="301"/>
      <c r="ET491" s="301"/>
    </row>
    <row r="492" spans="1:150" x14ac:dyDescent="0.25">
      <c r="A492" s="301"/>
      <c r="EG492" s="301"/>
      <c r="EH492" s="301"/>
      <c r="EI492" s="301"/>
      <c r="EJ492" s="301"/>
      <c r="EK492" s="301"/>
      <c r="EL492" s="301"/>
      <c r="EM492" s="301"/>
      <c r="EN492" s="301"/>
      <c r="EO492" s="301"/>
      <c r="EP492" s="301"/>
      <c r="EQ492" s="301"/>
      <c r="ER492" s="301"/>
      <c r="ES492" s="301"/>
      <c r="ET492" s="301"/>
    </row>
    <row r="493" spans="1:150" x14ac:dyDescent="0.25">
      <c r="A493" s="301"/>
      <c r="EG493" s="301"/>
      <c r="EH493" s="301"/>
      <c r="EI493" s="301"/>
      <c r="EJ493" s="301"/>
      <c r="EK493" s="301"/>
      <c r="EL493" s="301"/>
      <c r="EM493" s="301"/>
      <c r="EN493" s="301"/>
      <c r="EO493" s="301"/>
      <c r="EP493" s="301"/>
      <c r="EQ493" s="301"/>
      <c r="ER493" s="301"/>
      <c r="ES493" s="301"/>
      <c r="ET493" s="301"/>
    </row>
    <row r="494" spans="1:150" x14ac:dyDescent="0.25">
      <c r="A494" s="301"/>
      <c r="EG494" s="301"/>
      <c r="EH494" s="301"/>
      <c r="EI494" s="301"/>
      <c r="EJ494" s="301"/>
      <c r="EK494" s="301"/>
      <c r="EL494" s="301"/>
      <c r="EM494" s="301"/>
      <c r="EN494" s="301"/>
      <c r="EO494" s="301"/>
      <c r="EP494" s="301"/>
      <c r="EQ494" s="301"/>
      <c r="ER494" s="301"/>
      <c r="ES494" s="301"/>
      <c r="ET494" s="301"/>
    </row>
    <row r="495" spans="1:150" x14ac:dyDescent="0.25">
      <c r="A495" s="301"/>
      <c r="EG495" s="301"/>
      <c r="EH495" s="301"/>
      <c r="EI495" s="301"/>
      <c r="EJ495" s="301"/>
      <c r="EK495" s="301"/>
      <c r="EL495" s="301"/>
      <c r="EM495" s="301"/>
      <c r="EN495" s="301"/>
      <c r="EO495" s="301"/>
      <c r="EP495" s="301"/>
      <c r="EQ495" s="301"/>
      <c r="ER495" s="301"/>
      <c r="ES495" s="301"/>
      <c r="ET495" s="301"/>
    </row>
    <row r="496" spans="1:150" x14ac:dyDescent="0.25">
      <c r="A496" s="301"/>
      <c r="EG496" s="301"/>
      <c r="EH496" s="301"/>
      <c r="EI496" s="301"/>
      <c r="EJ496" s="301"/>
      <c r="EK496" s="301"/>
      <c r="EL496" s="301"/>
      <c r="EM496" s="301"/>
      <c r="EN496" s="301"/>
      <c r="EO496" s="301"/>
      <c r="EP496" s="301"/>
      <c r="EQ496" s="301"/>
      <c r="ER496" s="301"/>
      <c r="ES496" s="301"/>
      <c r="ET496" s="301"/>
    </row>
    <row r="497" spans="1:150" x14ac:dyDescent="0.25">
      <c r="A497" s="301"/>
      <c r="EG497" s="301"/>
      <c r="EH497" s="301"/>
      <c r="EI497" s="301"/>
      <c r="EJ497" s="301"/>
      <c r="EK497" s="301"/>
      <c r="EL497" s="301"/>
      <c r="EM497" s="301"/>
      <c r="EN497" s="301"/>
      <c r="EO497" s="301"/>
      <c r="EP497" s="301"/>
      <c r="EQ497" s="301"/>
      <c r="ER497" s="301"/>
      <c r="ES497" s="301"/>
      <c r="ET497" s="301"/>
    </row>
    <row r="498" spans="1:150" x14ac:dyDescent="0.25">
      <c r="A498" s="301"/>
      <c r="EG498" s="301"/>
      <c r="EH498" s="301"/>
      <c r="EI498" s="301"/>
      <c r="EJ498" s="301"/>
      <c r="EK498" s="301"/>
      <c r="EL498" s="301"/>
      <c r="EM498" s="301"/>
      <c r="EN498" s="301"/>
      <c r="EO498" s="301"/>
      <c r="EP498" s="301"/>
      <c r="EQ498" s="301"/>
      <c r="ER498" s="301"/>
      <c r="ES498" s="301"/>
      <c r="ET498" s="301"/>
    </row>
    <row r="499" spans="1:150" x14ac:dyDescent="0.25">
      <c r="A499" s="301"/>
      <c r="EG499" s="301"/>
      <c r="EH499" s="301"/>
      <c r="EI499" s="301"/>
      <c r="EJ499" s="301"/>
      <c r="EK499" s="301"/>
      <c r="EL499" s="301"/>
      <c r="EM499" s="301"/>
      <c r="EN499" s="301"/>
      <c r="EO499" s="301"/>
      <c r="EP499" s="301"/>
      <c r="EQ499" s="301"/>
      <c r="ER499" s="301"/>
      <c r="ES499" s="301"/>
      <c r="ET499" s="301"/>
    </row>
    <row r="500" spans="1:150" x14ac:dyDescent="0.25">
      <c r="A500" s="301"/>
      <c r="EG500" s="301"/>
      <c r="EH500" s="301"/>
      <c r="EI500" s="301"/>
      <c r="EJ500" s="301"/>
      <c r="EK500" s="301"/>
      <c r="EL500" s="301"/>
      <c r="EM500" s="301"/>
      <c r="EN500" s="301"/>
      <c r="EO500" s="301"/>
      <c r="EP500" s="301"/>
      <c r="EQ500" s="301"/>
      <c r="ER500" s="301"/>
      <c r="ES500" s="301"/>
      <c r="ET500" s="301"/>
    </row>
    <row r="501" spans="1:150" x14ac:dyDescent="0.25">
      <c r="A501" s="301"/>
      <c r="EG501" s="301"/>
      <c r="EH501" s="301"/>
      <c r="EI501" s="301"/>
      <c r="EJ501" s="301"/>
      <c r="EK501" s="301"/>
      <c r="EL501" s="301"/>
      <c r="EM501" s="301"/>
      <c r="EN501" s="301"/>
      <c r="EO501" s="301"/>
      <c r="EP501" s="301"/>
      <c r="EQ501" s="301"/>
      <c r="ER501" s="301"/>
      <c r="ES501" s="301"/>
      <c r="ET501" s="301"/>
    </row>
    <row r="502" spans="1:150" x14ac:dyDescent="0.25">
      <c r="A502" s="301"/>
      <c r="EG502" s="301"/>
      <c r="EH502" s="301"/>
      <c r="EI502" s="301"/>
      <c r="EJ502" s="301"/>
      <c r="EK502" s="301"/>
      <c r="EL502" s="301"/>
      <c r="EM502" s="301"/>
      <c r="EN502" s="301"/>
      <c r="EO502" s="301"/>
      <c r="EP502" s="301"/>
      <c r="EQ502" s="301"/>
      <c r="ER502" s="301"/>
      <c r="ES502" s="301"/>
      <c r="ET502" s="301"/>
    </row>
    <row r="503" spans="1:150" x14ac:dyDescent="0.25">
      <c r="A503" s="301"/>
      <c r="EG503" s="301"/>
      <c r="EH503" s="301"/>
      <c r="EI503" s="301"/>
      <c r="EJ503" s="301"/>
      <c r="EK503" s="301"/>
      <c r="EL503" s="301"/>
      <c r="EM503" s="301"/>
      <c r="EN503" s="301"/>
      <c r="EO503" s="301"/>
      <c r="EP503" s="301"/>
      <c r="EQ503" s="301"/>
      <c r="ER503" s="301"/>
      <c r="ES503" s="301"/>
      <c r="ET503" s="301"/>
    </row>
    <row r="504" spans="1:150" x14ac:dyDescent="0.25">
      <c r="A504" s="301"/>
      <c r="EG504" s="301"/>
      <c r="EH504" s="301"/>
      <c r="EI504" s="301"/>
      <c r="EJ504" s="301"/>
      <c r="EK504" s="301"/>
      <c r="EL504" s="301"/>
      <c r="EM504" s="301"/>
      <c r="EN504" s="301"/>
      <c r="EO504" s="301"/>
      <c r="EP504" s="301"/>
      <c r="EQ504" s="301"/>
      <c r="ER504" s="301"/>
      <c r="ES504" s="301"/>
      <c r="ET504" s="301"/>
    </row>
    <row r="505" spans="1:150" x14ac:dyDescent="0.25">
      <c r="A505" s="301"/>
      <c r="EG505" s="301"/>
      <c r="EH505" s="301"/>
      <c r="EI505" s="301"/>
      <c r="EJ505" s="301"/>
      <c r="EK505" s="301"/>
      <c r="EL505" s="301"/>
      <c r="EM505" s="301"/>
      <c r="EN505" s="301"/>
      <c r="EO505" s="301"/>
      <c r="EP505" s="301"/>
      <c r="EQ505" s="301"/>
      <c r="ER505" s="301"/>
      <c r="ES505" s="301"/>
      <c r="ET505" s="301"/>
    </row>
    <row r="506" spans="1:150" x14ac:dyDescent="0.25">
      <c r="A506" s="301"/>
      <c r="EG506" s="301"/>
      <c r="EH506" s="301"/>
      <c r="EI506" s="301"/>
      <c r="EJ506" s="301"/>
      <c r="EK506" s="301"/>
      <c r="EL506" s="301"/>
      <c r="EM506" s="301"/>
      <c r="EN506" s="301"/>
      <c r="EO506" s="301"/>
      <c r="EP506" s="301"/>
      <c r="EQ506" s="301"/>
      <c r="ER506" s="301"/>
      <c r="ES506" s="301"/>
      <c r="ET506" s="301"/>
    </row>
    <row r="507" spans="1:150" x14ac:dyDescent="0.25">
      <c r="A507" s="301"/>
      <c r="EG507" s="301"/>
      <c r="EH507" s="301"/>
      <c r="EI507" s="301"/>
      <c r="EJ507" s="301"/>
      <c r="EK507" s="301"/>
      <c r="EL507" s="301"/>
      <c r="EM507" s="301"/>
      <c r="EN507" s="301"/>
      <c r="EO507" s="301"/>
      <c r="EP507" s="301"/>
      <c r="EQ507" s="301"/>
      <c r="ER507" s="301"/>
      <c r="ES507" s="301"/>
      <c r="ET507" s="301"/>
    </row>
    <row r="508" spans="1:150" x14ac:dyDescent="0.25">
      <c r="A508" s="301"/>
      <c r="EG508" s="301"/>
      <c r="EH508" s="301"/>
      <c r="EI508" s="301"/>
      <c r="EJ508" s="301"/>
      <c r="EK508" s="301"/>
      <c r="EL508" s="301"/>
      <c r="EM508" s="301"/>
      <c r="EN508" s="301"/>
      <c r="EO508" s="301"/>
      <c r="EP508" s="301"/>
      <c r="EQ508" s="301"/>
      <c r="ER508" s="301"/>
      <c r="ES508" s="301"/>
      <c r="ET508" s="301"/>
    </row>
    <row r="509" spans="1:150" x14ac:dyDescent="0.25">
      <c r="A509" s="301"/>
      <c r="EG509" s="301"/>
      <c r="EH509" s="301"/>
      <c r="EI509" s="301"/>
      <c r="EJ509" s="301"/>
      <c r="EK509" s="301"/>
      <c r="EL509" s="301"/>
      <c r="EM509" s="301"/>
      <c r="EN509" s="301"/>
      <c r="EO509" s="301"/>
      <c r="EP509" s="301"/>
      <c r="EQ509" s="301"/>
      <c r="ER509" s="301"/>
      <c r="ES509" s="301"/>
      <c r="ET509" s="301"/>
    </row>
    <row r="510" spans="1:150" x14ac:dyDescent="0.25">
      <c r="A510" s="301"/>
      <c r="EG510" s="301"/>
      <c r="EH510" s="301"/>
      <c r="EI510" s="301"/>
      <c r="EJ510" s="301"/>
      <c r="EK510" s="301"/>
      <c r="EL510" s="301"/>
      <c r="EM510" s="301"/>
      <c r="EN510" s="301"/>
      <c r="EO510" s="301"/>
      <c r="EP510" s="301"/>
      <c r="EQ510" s="301"/>
      <c r="ER510" s="301"/>
      <c r="ES510" s="301"/>
      <c r="ET510" s="301"/>
    </row>
    <row r="511" spans="1:150" x14ac:dyDescent="0.25">
      <c r="A511" s="301"/>
      <c r="EG511" s="301"/>
      <c r="EH511" s="301"/>
      <c r="EI511" s="301"/>
      <c r="EJ511" s="301"/>
      <c r="EK511" s="301"/>
      <c r="EL511" s="301"/>
      <c r="EM511" s="301"/>
      <c r="EN511" s="301"/>
      <c r="EO511" s="301"/>
      <c r="EP511" s="301"/>
      <c r="EQ511" s="301"/>
      <c r="ER511" s="301"/>
      <c r="ES511" s="301"/>
      <c r="ET511" s="301"/>
    </row>
    <row r="512" spans="1:150" x14ac:dyDescent="0.25">
      <c r="A512" s="301"/>
      <c r="EG512" s="301"/>
      <c r="EH512" s="301"/>
      <c r="EI512" s="301"/>
      <c r="EJ512" s="301"/>
      <c r="EK512" s="301"/>
      <c r="EL512" s="301"/>
      <c r="EM512" s="301"/>
      <c r="EN512" s="301"/>
      <c r="EO512" s="301"/>
      <c r="EP512" s="301"/>
      <c r="EQ512" s="301"/>
      <c r="ER512" s="301"/>
      <c r="ES512" s="301"/>
      <c r="ET512" s="301"/>
    </row>
    <row r="513" spans="1:150" x14ac:dyDescent="0.25">
      <c r="A513" s="301"/>
      <c r="EG513" s="301"/>
      <c r="EH513" s="301"/>
      <c r="EI513" s="301"/>
      <c r="EJ513" s="301"/>
      <c r="EK513" s="301"/>
      <c r="EL513" s="301"/>
      <c r="EM513" s="301"/>
      <c r="EN513" s="301"/>
      <c r="EO513" s="301"/>
      <c r="EP513" s="301"/>
      <c r="EQ513" s="301"/>
      <c r="ER513" s="301"/>
      <c r="ES513" s="301"/>
      <c r="ET513" s="301"/>
    </row>
    <row r="514" spans="1:150" x14ac:dyDescent="0.25">
      <c r="A514" s="301"/>
      <c r="EG514" s="301"/>
      <c r="EH514" s="301"/>
      <c r="EI514" s="301"/>
      <c r="EJ514" s="301"/>
      <c r="EK514" s="301"/>
      <c r="EL514" s="301"/>
      <c r="EM514" s="301"/>
      <c r="EN514" s="301"/>
      <c r="EO514" s="301"/>
      <c r="EP514" s="301"/>
      <c r="EQ514" s="301"/>
      <c r="ER514" s="301"/>
      <c r="ES514" s="301"/>
      <c r="ET514" s="301"/>
    </row>
    <row r="515" spans="1:150" x14ac:dyDescent="0.25">
      <c r="A515" s="301"/>
      <c r="EG515" s="301"/>
      <c r="EH515" s="301"/>
      <c r="EI515" s="301"/>
      <c r="EJ515" s="301"/>
      <c r="EK515" s="301"/>
      <c r="EL515" s="301"/>
      <c r="EM515" s="301"/>
      <c r="EN515" s="301"/>
      <c r="EO515" s="301"/>
      <c r="EP515" s="301"/>
      <c r="EQ515" s="301"/>
      <c r="ER515" s="301"/>
      <c r="ES515" s="301"/>
      <c r="ET515" s="301"/>
    </row>
    <row r="516" spans="1:150" x14ac:dyDescent="0.25">
      <c r="A516" s="301"/>
      <c r="EG516" s="301"/>
      <c r="EH516" s="301"/>
      <c r="EI516" s="301"/>
      <c r="EJ516" s="301"/>
      <c r="EK516" s="301"/>
      <c r="EL516" s="301"/>
      <c r="EM516" s="301"/>
      <c r="EN516" s="301"/>
      <c r="EO516" s="301"/>
      <c r="EP516" s="301"/>
      <c r="EQ516" s="301"/>
      <c r="ER516" s="301"/>
      <c r="ES516" s="301"/>
      <c r="ET516" s="301"/>
    </row>
    <row r="517" spans="1:150" x14ac:dyDescent="0.25">
      <c r="A517" s="301"/>
      <c r="EG517" s="301"/>
      <c r="EH517" s="301"/>
      <c r="EI517" s="301"/>
      <c r="EJ517" s="301"/>
      <c r="EK517" s="301"/>
      <c r="EL517" s="301"/>
      <c r="EM517" s="301"/>
      <c r="EN517" s="301"/>
      <c r="EO517" s="301"/>
      <c r="EP517" s="301"/>
      <c r="EQ517" s="301"/>
      <c r="ER517" s="301"/>
      <c r="ES517" s="301"/>
      <c r="ET517" s="301"/>
    </row>
    <row r="518" spans="1:150" x14ac:dyDescent="0.25">
      <c r="A518" s="301"/>
      <c r="EG518" s="301"/>
      <c r="EH518" s="301"/>
      <c r="EI518" s="301"/>
      <c r="EJ518" s="301"/>
      <c r="EK518" s="301"/>
      <c r="EL518" s="301"/>
      <c r="EM518" s="301"/>
      <c r="EN518" s="301"/>
      <c r="EO518" s="301"/>
      <c r="EP518" s="301"/>
      <c r="EQ518" s="301"/>
      <c r="ER518" s="301"/>
      <c r="ES518" s="301"/>
      <c r="ET518" s="301"/>
    </row>
    <row r="519" spans="1:150" x14ac:dyDescent="0.25">
      <c r="A519" s="301"/>
      <c r="EG519" s="301"/>
      <c r="EH519" s="301"/>
      <c r="EI519" s="301"/>
      <c r="EJ519" s="301"/>
      <c r="EK519" s="301"/>
      <c r="EL519" s="301"/>
      <c r="EM519" s="301"/>
      <c r="EN519" s="301"/>
      <c r="EO519" s="301"/>
      <c r="EP519" s="301"/>
      <c r="EQ519" s="301"/>
      <c r="ER519" s="301"/>
      <c r="ES519" s="301"/>
      <c r="ET519" s="301"/>
    </row>
    <row r="520" spans="1:150" x14ac:dyDescent="0.25">
      <c r="A520" s="301"/>
      <c r="EG520" s="301"/>
      <c r="EH520" s="301"/>
      <c r="EI520" s="301"/>
      <c r="EJ520" s="301"/>
      <c r="EK520" s="301"/>
      <c r="EL520" s="301"/>
      <c r="EM520" s="301"/>
      <c r="EN520" s="301"/>
      <c r="EO520" s="301"/>
      <c r="EP520" s="301"/>
      <c r="EQ520" s="301"/>
      <c r="ER520" s="301"/>
      <c r="ES520" s="301"/>
      <c r="ET520" s="301"/>
    </row>
    <row r="521" spans="1:150" x14ac:dyDescent="0.25">
      <c r="A521" s="301"/>
      <c r="EG521" s="301"/>
      <c r="EH521" s="301"/>
      <c r="EI521" s="301"/>
      <c r="EJ521" s="301"/>
      <c r="EK521" s="301"/>
      <c r="EL521" s="301"/>
      <c r="EM521" s="301"/>
      <c r="EN521" s="301"/>
      <c r="EO521" s="301"/>
      <c r="EP521" s="301"/>
      <c r="EQ521" s="301"/>
      <c r="ER521" s="301"/>
      <c r="ES521" s="301"/>
      <c r="ET521" s="301"/>
    </row>
    <row r="522" spans="1:150" x14ac:dyDescent="0.25">
      <c r="A522" s="301"/>
      <c r="EG522" s="301"/>
      <c r="EH522" s="301"/>
      <c r="EI522" s="301"/>
      <c r="EJ522" s="301"/>
      <c r="EK522" s="301"/>
      <c r="EL522" s="301"/>
      <c r="EM522" s="301"/>
      <c r="EN522" s="301"/>
      <c r="EO522" s="301"/>
      <c r="EP522" s="301"/>
      <c r="EQ522" s="301"/>
      <c r="ER522" s="301"/>
      <c r="ES522" s="301"/>
      <c r="ET522" s="301"/>
    </row>
    <row r="523" spans="1:150" x14ac:dyDescent="0.25">
      <c r="A523" s="301"/>
      <c r="EG523" s="301"/>
      <c r="EH523" s="301"/>
      <c r="EI523" s="301"/>
      <c r="EJ523" s="301"/>
      <c r="EK523" s="301"/>
      <c r="EL523" s="301"/>
      <c r="EM523" s="301"/>
      <c r="EN523" s="301"/>
      <c r="EO523" s="301"/>
      <c r="EP523" s="301"/>
      <c r="EQ523" s="301"/>
      <c r="ER523" s="301"/>
      <c r="ES523" s="301"/>
      <c r="ET523" s="301"/>
    </row>
    <row r="524" spans="1:150" x14ac:dyDescent="0.25">
      <c r="A524" s="301"/>
      <c r="EG524" s="301"/>
      <c r="EH524" s="301"/>
      <c r="EI524" s="301"/>
      <c r="EJ524" s="301"/>
      <c r="EK524" s="301"/>
      <c r="EL524" s="301"/>
      <c r="EM524" s="301"/>
      <c r="EN524" s="301"/>
      <c r="EO524" s="301"/>
      <c r="EP524" s="301"/>
      <c r="EQ524" s="301"/>
      <c r="ER524" s="301"/>
      <c r="ES524" s="301"/>
      <c r="ET524" s="301"/>
    </row>
    <row r="525" spans="1:150" x14ac:dyDescent="0.25">
      <c r="A525" s="301"/>
      <c r="EG525" s="301"/>
      <c r="EH525" s="301"/>
      <c r="EI525" s="301"/>
      <c r="EJ525" s="301"/>
      <c r="EK525" s="301"/>
      <c r="EL525" s="301"/>
      <c r="EM525" s="301"/>
      <c r="EN525" s="301"/>
      <c r="EO525" s="301"/>
      <c r="EP525" s="301"/>
      <c r="EQ525" s="301"/>
      <c r="ER525" s="301"/>
      <c r="ES525" s="301"/>
      <c r="ET525" s="301"/>
    </row>
    <row r="526" spans="1:150" x14ac:dyDescent="0.25">
      <c r="A526" s="301"/>
      <c r="EG526" s="301"/>
      <c r="EH526" s="301"/>
      <c r="EI526" s="301"/>
      <c r="EJ526" s="301"/>
      <c r="EK526" s="301"/>
      <c r="EL526" s="301"/>
      <c r="EM526" s="301"/>
      <c r="EN526" s="301"/>
      <c r="EO526" s="301"/>
      <c r="EP526" s="301"/>
      <c r="EQ526" s="301"/>
      <c r="ER526" s="301"/>
      <c r="ES526" s="301"/>
      <c r="ET526" s="301"/>
    </row>
    <row r="527" spans="1:150" x14ac:dyDescent="0.25">
      <c r="A527" s="301"/>
      <c r="EG527" s="301"/>
      <c r="EH527" s="301"/>
      <c r="EI527" s="301"/>
      <c r="EJ527" s="301"/>
      <c r="EK527" s="301"/>
      <c r="EL527" s="301"/>
      <c r="EM527" s="301"/>
      <c r="EN527" s="301"/>
      <c r="EO527" s="301"/>
      <c r="EP527" s="301"/>
      <c r="EQ527" s="301"/>
      <c r="ER527" s="301"/>
      <c r="ES527" s="301"/>
      <c r="ET527" s="301"/>
    </row>
    <row r="528" spans="1:150" x14ac:dyDescent="0.25">
      <c r="A528" s="301"/>
      <c r="EG528" s="301"/>
      <c r="EH528" s="301"/>
      <c r="EI528" s="301"/>
      <c r="EJ528" s="301"/>
      <c r="EK528" s="301"/>
      <c r="EL528" s="301"/>
      <c r="EM528" s="301"/>
      <c r="EN528" s="301"/>
      <c r="EO528" s="301"/>
      <c r="EP528" s="301"/>
      <c r="EQ528" s="301"/>
      <c r="ER528" s="301"/>
      <c r="ES528" s="301"/>
      <c r="ET528" s="301"/>
    </row>
    <row r="529" spans="1:150" x14ac:dyDescent="0.25">
      <c r="A529" s="301"/>
      <c r="EG529" s="301"/>
      <c r="EH529" s="301"/>
      <c r="EI529" s="301"/>
      <c r="EJ529" s="301"/>
      <c r="EK529" s="301"/>
      <c r="EL529" s="301"/>
      <c r="EM529" s="301"/>
      <c r="EN529" s="301"/>
      <c r="EO529" s="301"/>
      <c r="EP529" s="301"/>
      <c r="EQ529" s="301"/>
      <c r="ER529" s="301"/>
      <c r="ES529" s="301"/>
      <c r="ET529" s="301"/>
    </row>
    <row r="530" spans="1:150" x14ac:dyDescent="0.25">
      <c r="A530" s="301"/>
      <c r="EG530" s="301"/>
      <c r="EH530" s="301"/>
      <c r="EI530" s="301"/>
      <c r="EJ530" s="301"/>
      <c r="EK530" s="301"/>
      <c r="EL530" s="301"/>
      <c r="EM530" s="301"/>
      <c r="EN530" s="301"/>
      <c r="EO530" s="301"/>
      <c r="EP530" s="301"/>
      <c r="EQ530" s="301"/>
      <c r="ER530" s="301"/>
      <c r="ES530" s="301"/>
      <c r="ET530" s="301"/>
    </row>
    <row r="531" spans="1:150" x14ac:dyDescent="0.25">
      <c r="A531" s="301"/>
      <c r="EG531" s="301"/>
      <c r="EH531" s="301"/>
      <c r="EI531" s="301"/>
      <c r="EJ531" s="301"/>
      <c r="EK531" s="301"/>
      <c r="EL531" s="301"/>
      <c r="EM531" s="301"/>
      <c r="EN531" s="301"/>
      <c r="EO531" s="301"/>
      <c r="EP531" s="301"/>
      <c r="EQ531" s="301"/>
      <c r="ER531" s="301"/>
      <c r="ES531" s="301"/>
      <c r="ET531" s="301"/>
    </row>
    <row r="532" spans="1:150" x14ac:dyDescent="0.25">
      <c r="A532" s="301"/>
      <c r="EG532" s="301"/>
      <c r="EH532" s="301"/>
      <c r="EI532" s="301"/>
      <c r="EJ532" s="301"/>
      <c r="EK532" s="301"/>
      <c r="EL532" s="301"/>
      <c r="EM532" s="301"/>
      <c r="EN532" s="301"/>
      <c r="EO532" s="301"/>
      <c r="EP532" s="301"/>
      <c r="EQ532" s="301"/>
      <c r="ER532" s="301"/>
      <c r="ES532" s="301"/>
      <c r="ET532" s="301"/>
    </row>
    <row r="533" spans="1:150" x14ac:dyDescent="0.25">
      <c r="A533" s="301"/>
      <c r="EG533" s="301"/>
      <c r="EH533" s="301"/>
      <c r="EI533" s="301"/>
      <c r="EJ533" s="301"/>
      <c r="EK533" s="301"/>
      <c r="EL533" s="301"/>
      <c r="EM533" s="301"/>
      <c r="EN533" s="301"/>
      <c r="EO533" s="301"/>
      <c r="EP533" s="301"/>
      <c r="EQ533" s="301"/>
      <c r="ER533" s="301"/>
      <c r="ES533" s="301"/>
      <c r="ET533" s="301"/>
    </row>
    <row r="534" spans="1:150" x14ac:dyDescent="0.25">
      <c r="A534" s="301"/>
      <c r="EG534" s="301"/>
      <c r="EH534" s="301"/>
      <c r="EI534" s="301"/>
      <c r="EJ534" s="301"/>
      <c r="EK534" s="301"/>
      <c r="EL534" s="301"/>
      <c r="EM534" s="301"/>
      <c r="EN534" s="301"/>
      <c r="EO534" s="301"/>
      <c r="EP534" s="301"/>
      <c r="EQ534" s="301"/>
      <c r="ER534" s="301"/>
      <c r="ES534" s="301"/>
      <c r="ET534" s="301"/>
    </row>
    <row r="535" spans="1:150" x14ac:dyDescent="0.25">
      <c r="A535" s="301"/>
      <c r="EG535" s="301"/>
      <c r="EH535" s="301"/>
      <c r="EI535" s="301"/>
      <c r="EJ535" s="301"/>
      <c r="EK535" s="301"/>
      <c r="EL535" s="301"/>
      <c r="EM535" s="301"/>
      <c r="EN535" s="301"/>
      <c r="EO535" s="301"/>
      <c r="EP535" s="301"/>
      <c r="EQ535" s="301"/>
      <c r="ER535" s="301"/>
      <c r="ES535" s="301"/>
      <c r="ET535" s="301"/>
    </row>
    <row r="536" spans="1:150" x14ac:dyDescent="0.25">
      <c r="A536" s="301"/>
      <c r="EG536" s="301"/>
      <c r="EH536" s="301"/>
      <c r="EI536" s="301"/>
      <c r="EJ536" s="301"/>
      <c r="EK536" s="301"/>
      <c r="EL536" s="301"/>
      <c r="EM536" s="301"/>
      <c r="EN536" s="301"/>
      <c r="EO536" s="301"/>
      <c r="EP536" s="301"/>
      <c r="EQ536" s="301"/>
      <c r="ER536" s="301"/>
      <c r="ES536" s="301"/>
      <c r="ET536" s="301"/>
    </row>
    <row r="537" spans="1:150" x14ac:dyDescent="0.25">
      <c r="A537" s="301"/>
      <c r="EG537" s="301"/>
      <c r="EH537" s="301"/>
      <c r="EI537" s="301"/>
      <c r="EJ537" s="301"/>
      <c r="EK537" s="301"/>
      <c r="EL537" s="301"/>
      <c r="EM537" s="301"/>
      <c r="EN537" s="301"/>
      <c r="EO537" s="301"/>
      <c r="EP537" s="301"/>
      <c r="EQ537" s="301"/>
      <c r="ER537" s="301"/>
      <c r="ES537" s="301"/>
      <c r="ET537" s="301"/>
    </row>
    <row r="538" spans="1:150" x14ac:dyDescent="0.25">
      <c r="A538" s="301"/>
      <c r="EG538" s="301"/>
      <c r="EH538" s="301"/>
      <c r="EI538" s="301"/>
      <c r="EJ538" s="301"/>
      <c r="EK538" s="301"/>
      <c r="EL538" s="301"/>
      <c r="EM538" s="301"/>
      <c r="EN538" s="301"/>
      <c r="EO538" s="301"/>
      <c r="EP538" s="301"/>
      <c r="EQ538" s="301"/>
      <c r="ER538" s="301"/>
      <c r="ES538" s="301"/>
      <c r="ET538" s="301"/>
    </row>
    <row r="539" spans="1:150" x14ac:dyDescent="0.25">
      <c r="A539" s="301"/>
      <c r="EG539" s="301"/>
      <c r="EH539" s="301"/>
      <c r="EI539" s="301"/>
      <c r="EJ539" s="301"/>
      <c r="EK539" s="301"/>
      <c r="EL539" s="301"/>
      <c r="EM539" s="301"/>
      <c r="EN539" s="301"/>
      <c r="EO539" s="301"/>
      <c r="EP539" s="301"/>
      <c r="EQ539" s="301"/>
      <c r="ER539" s="301"/>
      <c r="ES539" s="301"/>
      <c r="ET539" s="301"/>
    </row>
    <row r="540" spans="1:150" x14ac:dyDescent="0.25">
      <c r="A540" s="301"/>
      <c r="EG540" s="301"/>
      <c r="EH540" s="301"/>
      <c r="EI540" s="301"/>
      <c r="EJ540" s="301"/>
      <c r="EK540" s="301"/>
      <c r="EL540" s="301"/>
      <c r="EM540" s="301"/>
      <c r="EN540" s="301"/>
      <c r="EO540" s="301"/>
      <c r="EP540" s="301"/>
      <c r="EQ540" s="301"/>
      <c r="ER540" s="301"/>
      <c r="ES540" s="301"/>
      <c r="ET540" s="301"/>
    </row>
    <row r="541" spans="1:150" x14ac:dyDescent="0.25">
      <c r="A541" s="301"/>
      <c r="EG541" s="301"/>
      <c r="EH541" s="301"/>
      <c r="EI541" s="301"/>
      <c r="EJ541" s="301"/>
      <c r="EK541" s="301"/>
      <c r="EL541" s="301"/>
      <c r="EM541" s="301"/>
      <c r="EN541" s="301"/>
      <c r="EO541" s="301"/>
      <c r="EP541" s="301"/>
      <c r="EQ541" s="301"/>
      <c r="ER541" s="301"/>
      <c r="ES541" s="301"/>
      <c r="ET541" s="301"/>
    </row>
    <row r="542" spans="1:150" x14ac:dyDescent="0.25">
      <c r="A542" s="301"/>
      <c r="EG542" s="301"/>
      <c r="EH542" s="301"/>
      <c r="EI542" s="301"/>
      <c r="EJ542" s="301"/>
      <c r="EK542" s="301"/>
      <c r="EL542" s="301"/>
      <c r="EM542" s="301"/>
      <c r="EN542" s="301"/>
      <c r="EO542" s="301"/>
      <c r="EP542" s="301"/>
      <c r="EQ542" s="301"/>
      <c r="ER542" s="301"/>
      <c r="ES542" s="301"/>
      <c r="ET542" s="301"/>
    </row>
    <row r="543" spans="1:150" x14ac:dyDescent="0.25">
      <c r="A543" s="301"/>
      <c r="EG543" s="301"/>
      <c r="EH543" s="301"/>
      <c r="EI543" s="301"/>
      <c r="EJ543" s="301"/>
      <c r="EK543" s="301"/>
      <c r="EL543" s="301"/>
      <c r="EM543" s="301"/>
      <c r="EN543" s="301"/>
      <c r="EO543" s="301"/>
      <c r="EP543" s="301"/>
      <c r="EQ543" s="301"/>
      <c r="ER543" s="301"/>
      <c r="ES543" s="301"/>
      <c r="ET543" s="301"/>
    </row>
    <row r="544" spans="1:150" x14ac:dyDescent="0.25">
      <c r="A544" s="301"/>
      <c r="EG544" s="301"/>
      <c r="EH544" s="301"/>
      <c r="EI544" s="301"/>
      <c r="EJ544" s="301"/>
      <c r="EK544" s="301"/>
      <c r="EL544" s="301"/>
      <c r="EM544" s="301"/>
      <c r="EN544" s="301"/>
      <c r="EO544" s="301"/>
      <c r="EP544" s="301"/>
      <c r="EQ544" s="301"/>
      <c r="ER544" s="301"/>
      <c r="ES544" s="301"/>
      <c r="ET544" s="301"/>
    </row>
    <row r="545" spans="1:150" x14ac:dyDescent="0.25">
      <c r="A545" s="301"/>
      <c r="EG545" s="301"/>
      <c r="EH545" s="301"/>
      <c r="EI545" s="301"/>
      <c r="EJ545" s="301"/>
      <c r="EK545" s="301"/>
      <c r="EL545" s="301"/>
      <c r="EM545" s="301"/>
      <c r="EN545" s="301"/>
      <c r="EO545" s="301"/>
      <c r="EP545" s="301"/>
      <c r="EQ545" s="301"/>
      <c r="ER545" s="301"/>
      <c r="ES545" s="301"/>
      <c r="ET545" s="301"/>
    </row>
    <row r="546" spans="1:150" x14ac:dyDescent="0.25">
      <c r="A546" s="301"/>
      <c r="EG546" s="301"/>
      <c r="EH546" s="301"/>
      <c r="EI546" s="301"/>
      <c r="EJ546" s="301"/>
      <c r="EK546" s="301"/>
      <c r="EL546" s="301"/>
      <c r="EM546" s="301"/>
      <c r="EN546" s="301"/>
      <c r="EO546" s="301"/>
      <c r="EP546" s="301"/>
      <c r="EQ546" s="301"/>
      <c r="ER546" s="301"/>
      <c r="ES546" s="301"/>
      <c r="ET546" s="301"/>
    </row>
    <row r="547" spans="1:150" x14ac:dyDescent="0.25">
      <c r="A547" s="301"/>
      <c r="EG547" s="301"/>
      <c r="EH547" s="301"/>
      <c r="EI547" s="301"/>
      <c r="EJ547" s="301"/>
      <c r="EK547" s="301"/>
      <c r="EL547" s="301"/>
      <c r="EM547" s="301"/>
      <c r="EN547" s="301"/>
      <c r="EO547" s="301"/>
      <c r="EP547" s="301"/>
      <c r="EQ547" s="301"/>
      <c r="ER547" s="301"/>
      <c r="ES547" s="301"/>
      <c r="ET547" s="301"/>
    </row>
    <row r="548" spans="1:150" x14ac:dyDescent="0.25">
      <c r="A548" s="301"/>
      <c r="EG548" s="301"/>
      <c r="EH548" s="301"/>
      <c r="EI548" s="301"/>
      <c r="EJ548" s="301"/>
      <c r="EK548" s="301"/>
      <c r="EL548" s="301"/>
      <c r="EM548" s="301"/>
      <c r="EN548" s="301"/>
      <c r="EO548" s="301"/>
      <c r="EP548" s="301"/>
      <c r="EQ548" s="301"/>
      <c r="ER548" s="301"/>
      <c r="ES548" s="301"/>
      <c r="ET548" s="301"/>
    </row>
    <row r="549" spans="1:150" x14ac:dyDescent="0.25">
      <c r="A549" s="301"/>
      <c r="EG549" s="301"/>
      <c r="EH549" s="301"/>
      <c r="EI549" s="301"/>
      <c r="EJ549" s="301"/>
      <c r="EK549" s="301"/>
      <c r="EL549" s="301"/>
      <c r="EM549" s="301"/>
      <c r="EN549" s="301"/>
      <c r="EO549" s="301"/>
      <c r="EP549" s="301"/>
      <c r="EQ549" s="301"/>
      <c r="ER549" s="301"/>
      <c r="ES549" s="301"/>
      <c r="ET549" s="301"/>
    </row>
    <row r="550" spans="1:150" x14ac:dyDescent="0.25">
      <c r="A550" s="301"/>
      <c r="EG550" s="301"/>
      <c r="EH550" s="301"/>
      <c r="EI550" s="301"/>
      <c r="EJ550" s="301"/>
      <c r="EK550" s="301"/>
      <c r="EL550" s="301"/>
      <c r="EM550" s="301"/>
      <c r="EN550" s="301"/>
      <c r="EO550" s="301"/>
      <c r="EP550" s="301"/>
      <c r="EQ550" s="301"/>
      <c r="ER550" s="301"/>
      <c r="ES550" s="301"/>
      <c r="ET550" s="301"/>
    </row>
    <row r="551" spans="1:150" x14ac:dyDescent="0.25">
      <c r="A551" s="301"/>
      <c r="EG551" s="301"/>
      <c r="EH551" s="301"/>
      <c r="EI551" s="301"/>
      <c r="EJ551" s="301"/>
      <c r="EK551" s="301"/>
      <c r="EL551" s="301"/>
      <c r="EM551" s="301"/>
      <c r="EN551" s="301"/>
      <c r="EO551" s="301"/>
      <c r="EP551" s="301"/>
      <c r="EQ551" s="301"/>
      <c r="ER551" s="301"/>
      <c r="ES551" s="301"/>
      <c r="ET551" s="301"/>
    </row>
    <row r="552" spans="1:150" x14ac:dyDescent="0.25">
      <c r="A552" s="301"/>
      <c r="EG552" s="301"/>
      <c r="EH552" s="301"/>
      <c r="EI552" s="301"/>
      <c r="EJ552" s="301"/>
      <c r="EK552" s="301"/>
      <c r="EL552" s="301"/>
      <c r="EM552" s="301"/>
      <c r="EN552" s="301"/>
      <c r="EO552" s="301"/>
      <c r="EP552" s="301"/>
      <c r="EQ552" s="301"/>
      <c r="ER552" s="301"/>
      <c r="ES552" s="301"/>
      <c r="ET552" s="301"/>
    </row>
    <row r="553" spans="1:150" x14ac:dyDescent="0.25">
      <c r="A553" s="301"/>
      <c r="EG553" s="301"/>
      <c r="EH553" s="301"/>
      <c r="EI553" s="301"/>
      <c r="EJ553" s="301"/>
      <c r="EK553" s="301"/>
      <c r="EL553" s="301"/>
      <c r="EM553" s="301"/>
      <c r="EN553" s="301"/>
      <c r="EO553" s="301"/>
      <c r="EP553" s="301"/>
      <c r="EQ553" s="301"/>
      <c r="ER553" s="301"/>
      <c r="ES553" s="301"/>
      <c r="ET553" s="301"/>
    </row>
    <row r="554" spans="1:150" x14ac:dyDescent="0.25">
      <c r="A554" s="301"/>
      <c r="EG554" s="301"/>
      <c r="EH554" s="301"/>
      <c r="EI554" s="301"/>
      <c r="EJ554" s="301"/>
      <c r="EK554" s="301"/>
      <c r="EL554" s="301"/>
      <c r="EM554" s="301"/>
      <c r="EN554" s="301"/>
      <c r="EO554" s="301"/>
      <c r="EP554" s="301"/>
      <c r="EQ554" s="301"/>
      <c r="ER554" s="301"/>
      <c r="ES554" s="301"/>
      <c r="ET554" s="301"/>
    </row>
    <row r="555" spans="1:150" x14ac:dyDescent="0.25">
      <c r="A555" s="301"/>
      <c r="EG555" s="301"/>
      <c r="EH555" s="301"/>
      <c r="EI555" s="301"/>
      <c r="EJ555" s="301"/>
      <c r="EK555" s="301"/>
      <c r="EL555" s="301"/>
      <c r="EM555" s="301"/>
      <c r="EN555" s="301"/>
      <c r="EO555" s="301"/>
      <c r="EP555" s="301"/>
      <c r="EQ555" s="301"/>
      <c r="ER555" s="301"/>
      <c r="ES555" s="301"/>
      <c r="ET555" s="301"/>
    </row>
    <row r="556" spans="1:150" x14ac:dyDescent="0.25">
      <c r="A556" s="301"/>
      <c r="EG556" s="301"/>
      <c r="EH556" s="301"/>
      <c r="EI556" s="301"/>
      <c r="EJ556" s="301"/>
      <c r="EK556" s="301"/>
      <c r="EL556" s="301"/>
      <c r="EM556" s="301"/>
      <c r="EN556" s="301"/>
      <c r="EO556" s="301"/>
      <c r="EP556" s="301"/>
      <c r="EQ556" s="301"/>
      <c r="ER556" s="301"/>
      <c r="ES556" s="301"/>
      <c r="ET556" s="301"/>
    </row>
    <row r="557" spans="1:150" x14ac:dyDescent="0.25">
      <c r="A557" s="301"/>
      <c r="EG557" s="301"/>
      <c r="EH557" s="301"/>
      <c r="EI557" s="301"/>
      <c r="EJ557" s="301"/>
      <c r="EK557" s="301"/>
      <c r="EL557" s="301"/>
      <c r="EM557" s="301"/>
      <c r="EN557" s="301"/>
      <c r="EO557" s="301"/>
      <c r="EP557" s="301"/>
      <c r="EQ557" s="301"/>
      <c r="ER557" s="301"/>
      <c r="ES557" s="301"/>
      <c r="ET557" s="301"/>
    </row>
    <row r="558" spans="1:150" x14ac:dyDescent="0.25">
      <c r="A558" s="301"/>
      <c r="EG558" s="301"/>
      <c r="EH558" s="301"/>
      <c r="EI558" s="301"/>
      <c r="EJ558" s="301"/>
      <c r="EK558" s="301"/>
      <c r="EL558" s="301"/>
      <c r="EM558" s="301"/>
      <c r="EN558" s="301"/>
      <c r="EO558" s="301"/>
      <c r="EP558" s="301"/>
      <c r="EQ558" s="301"/>
      <c r="ER558" s="301"/>
      <c r="ES558" s="301"/>
      <c r="ET558" s="301"/>
    </row>
    <row r="559" spans="1:150" x14ac:dyDescent="0.25">
      <c r="A559" s="301"/>
      <c r="EG559" s="301"/>
      <c r="EH559" s="301"/>
      <c r="EI559" s="301"/>
      <c r="EJ559" s="301"/>
      <c r="EK559" s="301"/>
      <c r="EL559" s="301"/>
      <c r="EM559" s="301"/>
      <c r="EN559" s="301"/>
      <c r="EO559" s="301"/>
      <c r="EP559" s="301"/>
      <c r="EQ559" s="301"/>
      <c r="ER559" s="301"/>
      <c r="ES559" s="301"/>
      <c r="ET559" s="301"/>
    </row>
    <row r="560" spans="1:150" x14ac:dyDescent="0.25">
      <c r="A560" s="301"/>
      <c r="EG560" s="301"/>
      <c r="EH560" s="301"/>
      <c r="EI560" s="301"/>
      <c r="EJ560" s="301"/>
      <c r="EK560" s="301"/>
      <c r="EL560" s="301"/>
      <c r="EM560" s="301"/>
      <c r="EN560" s="301"/>
      <c r="EO560" s="301"/>
      <c r="EP560" s="301"/>
      <c r="EQ560" s="301"/>
      <c r="ER560" s="301"/>
      <c r="ES560" s="301"/>
      <c r="ET560" s="301"/>
    </row>
    <row r="561" spans="1:150" x14ac:dyDescent="0.25">
      <c r="A561" s="301"/>
      <c r="EG561" s="301"/>
      <c r="EH561" s="301"/>
      <c r="EI561" s="301"/>
      <c r="EJ561" s="301"/>
      <c r="EK561" s="301"/>
      <c r="EL561" s="301"/>
      <c r="EM561" s="301"/>
      <c r="EN561" s="301"/>
      <c r="EO561" s="301"/>
      <c r="EP561" s="301"/>
      <c r="EQ561" s="301"/>
      <c r="ER561" s="301"/>
      <c r="ES561" s="301"/>
      <c r="ET561" s="301"/>
    </row>
    <row r="562" spans="1:150" x14ac:dyDescent="0.25">
      <c r="A562" s="301"/>
      <c r="EG562" s="301"/>
      <c r="EH562" s="301"/>
      <c r="EI562" s="301"/>
      <c r="EJ562" s="301"/>
      <c r="EK562" s="301"/>
      <c r="EL562" s="301"/>
      <c r="EM562" s="301"/>
      <c r="EN562" s="301"/>
      <c r="EO562" s="301"/>
      <c r="EP562" s="301"/>
      <c r="EQ562" s="301"/>
      <c r="ER562" s="301"/>
      <c r="ES562" s="301"/>
      <c r="ET562" s="301"/>
    </row>
    <row r="563" spans="1:150" x14ac:dyDescent="0.25">
      <c r="A563" s="301"/>
      <c r="EG563" s="301"/>
      <c r="EH563" s="301"/>
      <c r="EI563" s="301"/>
      <c r="EJ563" s="301"/>
      <c r="EK563" s="301"/>
      <c r="EL563" s="301"/>
      <c r="EM563" s="301"/>
      <c r="EN563" s="301"/>
      <c r="EO563" s="301"/>
      <c r="EP563" s="301"/>
      <c r="EQ563" s="301"/>
      <c r="ER563" s="301"/>
      <c r="ES563" s="301"/>
      <c r="ET563" s="301"/>
    </row>
    <row r="564" spans="1:150" x14ac:dyDescent="0.25">
      <c r="A564" s="301"/>
      <c r="EG564" s="301"/>
      <c r="EH564" s="301"/>
      <c r="EI564" s="301"/>
      <c r="EJ564" s="301"/>
      <c r="EK564" s="301"/>
      <c r="EL564" s="301"/>
      <c r="EM564" s="301"/>
      <c r="EN564" s="301"/>
      <c r="EO564" s="301"/>
      <c r="EP564" s="301"/>
      <c r="EQ564" s="301"/>
      <c r="ER564" s="301"/>
      <c r="ES564" s="301"/>
      <c r="ET564" s="301"/>
    </row>
    <row r="565" spans="1:150" x14ac:dyDescent="0.25">
      <c r="A565" s="301"/>
      <c r="EG565" s="301"/>
      <c r="EH565" s="301"/>
      <c r="EI565" s="301"/>
      <c r="EJ565" s="301"/>
      <c r="EK565" s="301"/>
      <c r="EL565" s="301"/>
      <c r="EM565" s="301"/>
      <c r="EN565" s="301"/>
      <c r="EO565" s="301"/>
      <c r="EP565" s="301"/>
      <c r="EQ565" s="301"/>
      <c r="ER565" s="301"/>
      <c r="ES565" s="301"/>
      <c r="ET565" s="301"/>
    </row>
    <row r="566" spans="1:150" x14ac:dyDescent="0.25">
      <c r="A566" s="301"/>
      <c r="EG566" s="301"/>
      <c r="EH566" s="301"/>
      <c r="EI566" s="301"/>
      <c r="EJ566" s="301"/>
      <c r="EK566" s="301"/>
      <c r="EL566" s="301"/>
      <c r="EM566" s="301"/>
      <c r="EN566" s="301"/>
      <c r="EO566" s="301"/>
      <c r="EP566" s="301"/>
      <c r="EQ566" s="301"/>
      <c r="ER566" s="301"/>
      <c r="ES566" s="301"/>
      <c r="ET566" s="301"/>
    </row>
    <row r="567" spans="1:150" x14ac:dyDescent="0.25">
      <c r="A567" s="301"/>
      <c r="EG567" s="301"/>
      <c r="EH567" s="301"/>
      <c r="EI567" s="301"/>
      <c r="EJ567" s="301"/>
      <c r="EK567" s="301"/>
      <c r="EL567" s="301"/>
      <c r="EM567" s="301"/>
      <c r="EN567" s="301"/>
      <c r="EO567" s="301"/>
      <c r="EP567" s="301"/>
      <c r="EQ567" s="301"/>
      <c r="ER567" s="301"/>
      <c r="ES567" s="301"/>
      <c r="ET567" s="301"/>
    </row>
    <row r="568" spans="1:150" x14ac:dyDescent="0.25">
      <c r="A568" s="301"/>
      <c r="EG568" s="301"/>
      <c r="EH568" s="301"/>
      <c r="EI568" s="301"/>
      <c r="EJ568" s="301"/>
      <c r="EK568" s="301"/>
      <c r="EL568" s="301"/>
      <c r="EM568" s="301"/>
      <c r="EN568" s="301"/>
      <c r="EO568" s="301"/>
      <c r="EP568" s="301"/>
      <c r="EQ568" s="301"/>
      <c r="ER568" s="301"/>
      <c r="ES568" s="301"/>
      <c r="ET568" s="301"/>
    </row>
    <row r="569" spans="1:150" x14ac:dyDescent="0.25">
      <c r="A569" s="301"/>
      <c r="EG569" s="301"/>
      <c r="EH569" s="301"/>
      <c r="EI569" s="301"/>
      <c r="EJ569" s="301"/>
      <c r="EK569" s="301"/>
      <c r="EL569" s="301"/>
      <c r="EM569" s="301"/>
      <c r="EN569" s="301"/>
      <c r="EO569" s="301"/>
      <c r="EP569" s="301"/>
      <c r="EQ569" s="301"/>
      <c r="ER569" s="301"/>
      <c r="ES569" s="301"/>
      <c r="ET569" s="301"/>
    </row>
    <row r="570" spans="1:150" x14ac:dyDescent="0.25">
      <c r="A570" s="301"/>
      <c r="EG570" s="301"/>
      <c r="EH570" s="301"/>
      <c r="EI570" s="301"/>
      <c r="EJ570" s="301"/>
      <c r="EK570" s="301"/>
      <c r="EL570" s="301"/>
      <c r="EM570" s="301"/>
      <c r="EN570" s="301"/>
      <c r="EO570" s="301"/>
      <c r="EP570" s="301"/>
      <c r="EQ570" s="301"/>
      <c r="ER570" s="301"/>
      <c r="ES570" s="301"/>
      <c r="ET570" s="301"/>
    </row>
    <row r="571" spans="1:150" x14ac:dyDescent="0.25">
      <c r="A571" s="301"/>
      <c r="EG571" s="301"/>
      <c r="EH571" s="301"/>
      <c r="EI571" s="301"/>
      <c r="EJ571" s="301"/>
      <c r="EK571" s="301"/>
      <c r="EL571" s="301"/>
      <c r="EM571" s="301"/>
      <c r="EN571" s="301"/>
      <c r="EO571" s="301"/>
      <c r="EP571" s="301"/>
      <c r="EQ571" s="301"/>
      <c r="ER571" s="301"/>
      <c r="ES571" s="301"/>
      <c r="ET571" s="301"/>
    </row>
    <row r="572" spans="1:150" x14ac:dyDescent="0.25">
      <c r="A572" s="301"/>
      <c r="EG572" s="301"/>
      <c r="EH572" s="301"/>
      <c r="EI572" s="301"/>
      <c r="EJ572" s="301"/>
      <c r="EK572" s="301"/>
      <c r="EL572" s="301"/>
      <c r="EM572" s="301"/>
      <c r="EN572" s="301"/>
      <c r="EO572" s="301"/>
      <c r="EP572" s="301"/>
      <c r="EQ572" s="301"/>
      <c r="ER572" s="301"/>
      <c r="ES572" s="301"/>
      <c r="ET572" s="301"/>
    </row>
    <row r="573" spans="1:150" x14ac:dyDescent="0.25">
      <c r="A573" s="301"/>
      <c r="EG573" s="301"/>
      <c r="EH573" s="301"/>
      <c r="EI573" s="301"/>
      <c r="EJ573" s="301"/>
      <c r="EK573" s="301"/>
      <c r="EL573" s="301"/>
      <c r="EM573" s="301"/>
      <c r="EN573" s="301"/>
      <c r="EO573" s="301"/>
      <c r="EP573" s="301"/>
      <c r="EQ573" s="301"/>
      <c r="ER573" s="301"/>
      <c r="ES573" s="301"/>
      <c r="ET573" s="301"/>
    </row>
    <row r="574" spans="1:150" x14ac:dyDescent="0.25">
      <c r="A574" s="301"/>
      <c r="EG574" s="301"/>
      <c r="EH574" s="301"/>
      <c r="EI574" s="301"/>
      <c r="EJ574" s="301"/>
      <c r="EK574" s="301"/>
      <c r="EL574" s="301"/>
      <c r="EM574" s="301"/>
      <c r="EN574" s="301"/>
      <c r="EO574" s="301"/>
      <c r="EP574" s="301"/>
      <c r="EQ574" s="301"/>
      <c r="ER574" s="301"/>
      <c r="ES574" s="301"/>
      <c r="ET574" s="301"/>
    </row>
    <row r="575" spans="1:150" x14ac:dyDescent="0.25">
      <c r="A575" s="301"/>
      <c r="EG575" s="301"/>
      <c r="EH575" s="301"/>
      <c r="EI575" s="301"/>
      <c r="EJ575" s="301"/>
      <c r="EK575" s="301"/>
      <c r="EL575" s="301"/>
      <c r="EM575" s="301"/>
      <c r="EN575" s="301"/>
      <c r="EO575" s="301"/>
      <c r="EP575" s="301"/>
      <c r="EQ575" s="301"/>
      <c r="ER575" s="301"/>
      <c r="ES575" s="301"/>
      <c r="ET575" s="301"/>
    </row>
    <row r="576" spans="1:150" x14ac:dyDescent="0.25">
      <c r="A576" s="301"/>
      <c r="EG576" s="301"/>
      <c r="EH576" s="301"/>
      <c r="EI576" s="301"/>
      <c r="EJ576" s="301"/>
      <c r="EK576" s="301"/>
      <c r="EL576" s="301"/>
      <c r="EM576" s="301"/>
      <c r="EN576" s="301"/>
      <c r="EO576" s="301"/>
      <c r="EP576" s="301"/>
      <c r="EQ576" s="301"/>
      <c r="ER576" s="301"/>
      <c r="ES576" s="301"/>
      <c r="ET576" s="301"/>
    </row>
    <row r="577" spans="1:150" x14ac:dyDescent="0.25">
      <c r="A577" s="301"/>
      <c r="EG577" s="301"/>
      <c r="EH577" s="301"/>
      <c r="EI577" s="301"/>
      <c r="EJ577" s="301"/>
      <c r="EK577" s="301"/>
      <c r="EL577" s="301"/>
      <c r="EM577" s="301"/>
      <c r="EN577" s="301"/>
      <c r="EO577" s="301"/>
      <c r="EP577" s="301"/>
      <c r="EQ577" s="301"/>
      <c r="ER577" s="301"/>
      <c r="ES577" s="301"/>
      <c r="ET577" s="301"/>
    </row>
    <row r="578" spans="1:150" x14ac:dyDescent="0.25">
      <c r="A578" s="301"/>
      <c r="EG578" s="301"/>
      <c r="EH578" s="301"/>
      <c r="EI578" s="301"/>
      <c r="EJ578" s="301"/>
      <c r="EK578" s="301"/>
      <c r="EL578" s="301"/>
      <c r="EM578" s="301"/>
      <c r="EN578" s="301"/>
      <c r="EO578" s="301"/>
      <c r="EP578" s="301"/>
      <c r="EQ578" s="301"/>
      <c r="ER578" s="301"/>
      <c r="ES578" s="301"/>
      <c r="ET578" s="301"/>
    </row>
    <row r="579" spans="1:150" x14ac:dyDescent="0.25">
      <c r="A579" s="301"/>
      <c r="EG579" s="301"/>
      <c r="EH579" s="301"/>
      <c r="EI579" s="301"/>
      <c r="EJ579" s="301"/>
      <c r="EK579" s="301"/>
      <c r="EL579" s="301"/>
      <c r="EM579" s="301"/>
      <c r="EN579" s="301"/>
      <c r="EO579" s="301"/>
      <c r="EP579" s="301"/>
      <c r="EQ579" s="301"/>
      <c r="ER579" s="301"/>
      <c r="ES579" s="301"/>
      <c r="ET579" s="301"/>
    </row>
    <row r="580" spans="1:150" x14ac:dyDescent="0.25">
      <c r="A580" s="301"/>
      <c r="EG580" s="301"/>
      <c r="EH580" s="301"/>
      <c r="EI580" s="301"/>
      <c r="EJ580" s="301"/>
      <c r="EK580" s="301"/>
      <c r="EL580" s="301"/>
      <c r="EM580" s="301"/>
      <c r="EN580" s="301"/>
      <c r="EO580" s="301"/>
      <c r="EP580" s="301"/>
      <c r="EQ580" s="301"/>
      <c r="ER580" s="301"/>
      <c r="ES580" s="301"/>
      <c r="ET580" s="301"/>
    </row>
    <row r="581" spans="1:150" x14ac:dyDescent="0.25">
      <c r="A581" s="301"/>
      <c r="EG581" s="301"/>
      <c r="EH581" s="301"/>
      <c r="EI581" s="301"/>
      <c r="EJ581" s="301"/>
      <c r="EK581" s="301"/>
      <c r="EL581" s="301"/>
      <c r="EM581" s="301"/>
      <c r="EN581" s="301"/>
      <c r="EO581" s="301"/>
      <c r="EP581" s="301"/>
      <c r="EQ581" s="301"/>
      <c r="ER581" s="301"/>
      <c r="ES581" s="301"/>
      <c r="ET581" s="301"/>
    </row>
    <row r="582" spans="1:150" x14ac:dyDescent="0.25">
      <c r="A582" s="301"/>
      <c r="EG582" s="301"/>
      <c r="EH582" s="301"/>
      <c r="EI582" s="301"/>
      <c r="EJ582" s="301"/>
      <c r="EK582" s="301"/>
      <c r="EL582" s="301"/>
      <c r="EM582" s="301"/>
      <c r="EN582" s="301"/>
      <c r="EO582" s="301"/>
      <c r="EP582" s="301"/>
      <c r="EQ582" s="301"/>
      <c r="ER582" s="301"/>
      <c r="ES582" s="301"/>
      <c r="ET582" s="301"/>
    </row>
    <row r="583" spans="1:150" x14ac:dyDescent="0.25">
      <c r="A583" s="301"/>
      <c r="EG583" s="301"/>
      <c r="EH583" s="301"/>
      <c r="EI583" s="301"/>
      <c r="EJ583" s="301"/>
      <c r="EK583" s="301"/>
      <c r="EL583" s="301"/>
      <c r="EM583" s="301"/>
      <c r="EN583" s="301"/>
      <c r="EO583" s="301"/>
      <c r="EP583" s="301"/>
      <c r="EQ583" s="301"/>
      <c r="ER583" s="301"/>
      <c r="ES583" s="301"/>
      <c r="ET583" s="301"/>
    </row>
    <row r="584" spans="1:150" x14ac:dyDescent="0.25">
      <c r="A584" s="301"/>
      <c r="EG584" s="301"/>
      <c r="EH584" s="301"/>
      <c r="EI584" s="301"/>
      <c r="EJ584" s="301"/>
      <c r="EK584" s="301"/>
      <c r="EL584" s="301"/>
      <c r="EM584" s="301"/>
      <c r="EN584" s="301"/>
      <c r="EO584" s="301"/>
      <c r="EP584" s="301"/>
      <c r="EQ584" s="301"/>
      <c r="ER584" s="301"/>
      <c r="ES584" s="301"/>
      <c r="ET584" s="301"/>
    </row>
    <row r="585" spans="1:150" x14ac:dyDescent="0.25">
      <c r="A585" s="301"/>
      <c r="EG585" s="301"/>
      <c r="EH585" s="301"/>
      <c r="EI585" s="301"/>
      <c r="EJ585" s="301"/>
      <c r="EK585" s="301"/>
      <c r="EL585" s="301"/>
      <c r="EM585" s="301"/>
      <c r="EN585" s="301"/>
      <c r="EO585" s="301"/>
      <c r="EP585" s="301"/>
      <c r="EQ585" s="301"/>
      <c r="ER585" s="301"/>
      <c r="ES585" s="301"/>
      <c r="ET585" s="301"/>
    </row>
    <row r="586" spans="1:150" x14ac:dyDescent="0.25">
      <c r="A586" s="301"/>
      <c r="EG586" s="301"/>
      <c r="EH586" s="301"/>
      <c r="EI586" s="301"/>
      <c r="EJ586" s="301"/>
      <c r="EK586" s="301"/>
      <c r="EL586" s="301"/>
      <c r="EM586" s="301"/>
      <c r="EN586" s="301"/>
      <c r="EO586" s="301"/>
      <c r="EP586" s="301"/>
      <c r="EQ586" s="301"/>
      <c r="ER586" s="301"/>
      <c r="ES586" s="301"/>
      <c r="ET586" s="301"/>
    </row>
    <row r="587" spans="1:150" x14ac:dyDescent="0.25">
      <c r="A587" s="301"/>
      <c r="EG587" s="301"/>
      <c r="EH587" s="301"/>
      <c r="EI587" s="301"/>
      <c r="EJ587" s="301"/>
      <c r="EK587" s="301"/>
      <c r="EL587" s="301"/>
      <c r="EM587" s="301"/>
      <c r="EN587" s="301"/>
      <c r="EO587" s="301"/>
      <c r="EP587" s="301"/>
      <c r="EQ587" s="301"/>
      <c r="ER587" s="301"/>
      <c r="ES587" s="301"/>
      <c r="ET587" s="301"/>
    </row>
    <row r="588" spans="1:150" x14ac:dyDescent="0.25">
      <c r="A588" s="301"/>
      <c r="EG588" s="301"/>
      <c r="EH588" s="301"/>
      <c r="EI588" s="301"/>
      <c r="EJ588" s="301"/>
      <c r="EK588" s="301"/>
      <c r="EL588" s="301"/>
      <c r="EM588" s="301"/>
      <c r="EN588" s="301"/>
      <c r="EO588" s="301"/>
      <c r="EP588" s="301"/>
      <c r="EQ588" s="301"/>
      <c r="ER588" s="301"/>
      <c r="ES588" s="301"/>
      <c r="ET588" s="301"/>
    </row>
    <row r="589" spans="1:150" x14ac:dyDescent="0.25">
      <c r="A589" s="301"/>
      <c r="EG589" s="301"/>
      <c r="EH589" s="301"/>
      <c r="EI589" s="301"/>
      <c r="EJ589" s="301"/>
      <c r="EK589" s="301"/>
      <c r="EL589" s="301"/>
      <c r="EM589" s="301"/>
      <c r="EN589" s="301"/>
      <c r="EO589" s="301"/>
      <c r="EP589" s="301"/>
      <c r="EQ589" s="301"/>
      <c r="ER589" s="301"/>
      <c r="ES589" s="301"/>
      <c r="ET589" s="301"/>
    </row>
    <row r="590" spans="1:150" x14ac:dyDescent="0.25">
      <c r="A590" s="301"/>
      <c r="EG590" s="301"/>
      <c r="EH590" s="301"/>
      <c r="EI590" s="301"/>
      <c r="EJ590" s="301"/>
      <c r="EK590" s="301"/>
      <c r="EL590" s="301"/>
      <c r="EM590" s="301"/>
      <c r="EN590" s="301"/>
      <c r="EO590" s="301"/>
      <c r="EP590" s="301"/>
      <c r="EQ590" s="301"/>
      <c r="ER590" s="301"/>
      <c r="ES590" s="301"/>
      <c r="ET590" s="301"/>
    </row>
    <row r="591" spans="1:150" x14ac:dyDescent="0.25">
      <c r="A591" s="301"/>
      <c r="EG591" s="301"/>
      <c r="EH591" s="301"/>
      <c r="EI591" s="301"/>
      <c r="EJ591" s="301"/>
      <c r="EK591" s="301"/>
      <c r="EL591" s="301"/>
      <c r="EM591" s="301"/>
      <c r="EN591" s="301"/>
      <c r="EO591" s="301"/>
      <c r="EP591" s="301"/>
      <c r="EQ591" s="301"/>
      <c r="ER591" s="301"/>
      <c r="ES591" s="301"/>
      <c r="ET591" s="301"/>
    </row>
    <row r="592" spans="1:150" x14ac:dyDescent="0.25">
      <c r="A592" s="301"/>
      <c r="EG592" s="301"/>
      <c r="EH592" s="301"/>
      <c r="EI592" s="301"/>
      <c r="EJ592" s="301"/>
      <c r="EK592" s="301"/>
      <c r="EL592" s="301"/>
      <c r="EM592" s="301"/>
      <c r="EN592" s="301"/>
      <c r="EO592" s="301"/>
      <c r="EP592" s="301"/>
      <c r="EQ592" s="301"/>
      <c r="ER592" s="301"/>
      <c r="ES592" s="301"/>
      <c r="ET592" s="301"/>
    </row>
    <row r="593" spans="1:150" x14ac:dyDescent="0.25">
      <c r="A593" s="301"/>
      <c r="EG593" s="301"/>
      <c r="EH593" s="301"/>
      <c r="EI593" s="301"/>
      <c r="EJ593" s="301"/>
      <c r="EK593" s="301"/>
      <c r="EL593" s="301"/>
      <c r="EM593" s="301"/>
      <c r="EN593" s="301"/>
      <c r="EO593" s="301"/>
      <c r="EP593" s="301"/>
      <c r="EQ593" s="301"/>
      <c r="ER593" s="301"/>
      <c r="ES593" s="301"/>
      <c r="ET593" s="301"/>
    </row>
    <row r="594" spans="1:150" x14ac:dyDescent="0.25">
      <c r="A594" s="301"/>
      <c r="EG594" s="301"/>
      <c r="EH594" s="301"/>
      <c r="EI594" s="301"/>
      <c r="EJ594" s="301"/>
      <c r="EK594" s="301"/>
      <c r="EL594" s="301"/>
      <c r="EM594" s="301"/>
      <c r="EN594" s="301"/>
      <c r="EO594" s="301"/>
      <c r="EP594" s="301"/>
      <c r="EQ594" s="301"/>
      <c r="ER594" s="301"/>
      <c r="ES594" s="301"/>
      <c r="ET594" s="301"/>
    </row>
    <row r="595" spans="1:150" x14ac:dyDescent="0.25">
      <c r="A595" s="301"/>
      <c r="EG595" s="301"/>
      <c r="EH595" s="301"/>
      <c r="EI595" s="301"/>
      <c r="EJ595" s="301"/>
      <c r="EK595" s="301"/>
      <c r="EL595" s="301"/>
      <c r="EM595" s="301"/>
      <c r="EN595" s="301"/>
      <c r="EO595" s="301"/>
      <c r="EP595" s="301"/>
      <c r="EQ595" s="301"/>
      <c r="ER595" s="301"/>
      <c r="ES595" s="301"/>
      <c r="ET595" s="301"/>
    </row>
    <row r="596" spans="1:150" x14ac:dyDescent="0.25">
      <c r="A596" s="301"/>
      <c r="EG596" s="301"/>
      <c r="EH596" s="301"/>
      <c r="EI596" s="301"/>
      <c r="EJ596" s="301"/>
      <c r="EK596" s="301"/>
      <c r="EL596" s="301"/>
      <c r="EM596" s="301"/>
      <c r="EN596" s="301"/>
      <c r="EO596" s="301"/>
      <c r="EP596" s="301"/>
      <c r="EQ596" s="301"/>
      <c r="ER596" s="301"/>
      <c r="ES596" s="301"/>
      <c r="ET596" s="301"/>
    </row>
    <row r="597" spans="1:150" x14ac:dyDescent="0.25">
      <c r="A597" s="301"/>
      <c r="EG597" s="301"/>
      <c r="EH597" s="301"/>
      <c r="EI597" s="301"/>
      <c r="EJ597" s="301"/>
      <c r="EK597" s="301"/>
      <c r="EL597" s="301"/>
      <c r="EM597" s="301"/>
      <c r="EN597" s="301"/>
      <c r="EO597" s="301"/>
      <c r="EP597" s="301"/>
      <c r="EQ597" s="301"/>
      <c r="ER597" s="301"/>
      <c r="ES597" s="301"/>
      <c r="ET597" s="301"/>
    </row>
    <row r="598" spans="1:150" x14ac:dyDescent="0.25">
      <c r="A598" s="301"/>
      <c r="EG598" s="301"/>
      <c r="EH598" s="301"/>
      <c r="EI598" s="301"/>
      <c r="EJ598" s="301"/>
      <c r="EK598" s="301"/>
      <c r="EL598" s="301"/>
      <c r="EM598" s="301"/>
      <c r="EN598" s="301"/>
      <c r="EO598" s="301"/>
      <c r="EP598" s="301"/>
      <c r="EQ598" s="301"/>
      <c r="ER598" s="301"/>
      <c r="ES598" s="301"/>
      <c r="ET598" s="301"/>
    </row>
    <row r="599" spans="1:150" x14ac:dyDescent="0.25">
      <c r="A599" s="301"/>
      <c r="EG599" s="301"/>
      <c r="EH599" s="301"/>
      <c r="EI599" s="301"/>
      <c r="EJ599" s="301"/>
      <c r="EK599" s="301"/>
      <c r="EL599" s="301"/>
      <c r="EM599" s="301"/>
      <c r="EN599" s="301"/>
      <c r="EO599" s="301"/>
      <c r="EP599" s="301"/>
      <c r="EQ599" s="301"/>
      <c r="ER599" s="301"/>
      <c r="ES599" s="301"/>
      <c r="ET599" s="301"/>
    </row>
    <row r="600" spans="1:150" x14ac:dyDescent="0.25">
      <c r="A600" s="301"/>
      <c r="EG600" s="301"/>
      <c r="EH600" s="301"/>
      <c r="EI600" s="301"/>
      <c r="EJ600" s="301"/>
      <c r="EK600" s="301"/>
      <c r="EL600" s="301"/>
      <c r="EM600" s="301"/>
      <c r="EN600" s="301"/>
      <c r="EO600" s="301"/>
      <c r="EP600" s="301"/>
      <c r="EQ600" s="301"/>
      <c r="ER600" s="301"/>
      <c r="ES600" s="301"/>
      <c r="ET600" s="301"/>
    </row>
    <row r="601" spans="1:150" x14ac:dyDescent="0.25">
      <c r="A601" s="301"/>
      <c r="EG601" s="301"/>
      <c r="EH601" s="301"/>
      <c r="EI601" s="301"/>
      <c r="EJ601" s="301"/>
      <c r="EK601" s="301"/>
      <c r="EL601" s="301"/>
      <c r="EM601" s="301"/>
      <c r="EN601" s="301"/>
      <c r="EO601" s="301"/>
      <c r="EP601" s="301"/>
      <c r="EQ601" s="301"/>
      <c r="ER601" s="301"/>
      <c r="ES601" s="301"/>
      <c r="ET601" s="301"/>
    </row>
    <row r="602" spans="1:150" x14ac:dyDescent="0.25">
      <c r="A602" s="301"/>
      <c r="EG602" s="301"/>
      <c r="EH602" s="301"/>
      <c r="EI602" s="301"/>
      <c r="EJ602" s="301"/>
      <c r="EK602" s="301"/>
      <c r="EL602" s="301"/>
      <c r="EM602" s="301"/>
      <c r="EN602" s="301"/>
      <c r="EO602" s="301"/>
      <c r="EP602" s="301"/>
      <c r="EQ602" s="301"/>
      <c r="ER602" s="301"/>
      <c r="ES602" s="301"/>
      <c r="ET602" s="301"/>
    </row>
    <row r="603" spans="1:150" x14ac:dyDescent="0.25">
      <c r="A603" s="301"/>
      <c r="EG603" s="301"/>
      <c r="EH603" s="301"/>
      <c r="EI603" s="301"/>
      <c r="EJ603" s="301"/>
      <c r="EK603" s="301"/>
      <c r="EL603" s="301"/>
      <c r="EM603" s="301"/>
      <c r="EN603" s="301"/>
      <c r="EO603" s="301"/>
      <c r="EP603" s="301"/>
      <c r="EQ603" s="301"/>
      <c r="ER603" s="301"/>
      <c r="ES603" s="301"/>
      <c r="ET603" s="301"/>
    </row>
    <row r="604" spans="1:150" x14ac:dyDescent="0.25">
      <c r="A604" s="301"/>
      <c r="EG604" s="301"/>
      <c r="EH604" s="301"/>
      <c r="EI604" s="301"/>
      <c r="EJ604" s="301"/>
      <c r="EK604" s="301"/>
      <c r="EL604" s="301"/>
      <c r="EM604" s="301"/>
      <c r="EN604" s="301"/>
      <c r="EO604" s="301"/>
      <c r="EP604" s="301"/>
      <c r="EQ604" s="301"/>
      <c r="ER604" s="301"/>
      <c r="ES604" s="301"/>
      <c r="ET604" s="301"/>
    </row>
    <row r="605" spans="1:150" x14ac:dyDescent="0.25">
      <c r="A605" s="301"/>
      <c r="EG605" s="301"/>
      <c r="EH605" s="301"/>
      <c r="EI605" s="301"/>
      <c r="EJ605" s="301"/>
      <c r="EK605" s="301"/>
      <c r="EL605" s="301"/>
      <c r="EM605" s="301"/>
      <c r="EN605" s="301"/>
      <c r="EO605" s="301"/>
      <c r="EP605" s="301"/>
      <c r="EQ605" s="301"/>
      <c r="ER605" s="301"/>
      <c r="ES605" s="301"/>
      <c r="ET605" s="301"/>
    </row>
    <row r="606" spans="1:150" x14ac:dyDescent="0.25">
      <c r="A606" s="301"/>
      <c r="EG606" s="301"/>
      <c r="EH606" s="301"/>
      <c r="EI606" s="301"/>
      <c r="EJ606" s="301"/>
      <c r="EK606" s="301"/>
      <c r="EL606" s="301"/>
      <c r="EM606" s="301"/>
      <c r="EN606" s="301"/>
      <c r="EO606" s="301"/>
      <c r="EP606" s="301"/>
      <c r="EQ606" s="301"/>
      <c r="ER606" s="301"/>
      <c r="ES606" s="301"/>
      <c r="ET606" s="301"/>
    </row>
    <row r="607" spans="1:150" x14ac:dyDescent="0.25">
      <c r="A607" s="301"/>
      <c r="EG607" s="301"/>
      <c r="EH607" s="301"/>
      <c r="EI607" s="301"/>
      <c r="EJ607" s="301"/>
      <c r="EK607" s="301"/>
      <c r="EL607" s="301"/>
      <c r="EM607" s="301"/>
      <c r="EN607" s="301"/>
      <c r="EO607" s="301"/>
      <c r="EP607" s="301"/>
      <c r="EQ607" s="301"/>
      <c r="ER607" s="301"/>
      <c r="ES607" s="301"/>
      <c r="ET607" s="301"/>
    </row>
    <row r="608" spans="1:150" x14ac:dyDescent="0.25">
      <c r="A608" s="301"/>
      <c r="EG608" s="301"/>
      <c r="EH608" s="301"/>
      <c r="EI608" s="301"/>
      <c r="EJ608" s="301"/>
      <c r="EK608" s="301"/>
      <c r="EL608" s="301"/>
      <c r="EM608" s="301"/>
      <c r="EN608" s="301"/>
      <c r="EO608" s="301"/>
      <c r="EP608" s="301"/>
      <c r="EQ608" s="301"/>
      <c r="ER608" s="301"/>
      <c r="ES608" s="301"/>
      <c r="ET608" s="301"/>
    </row>
    <row r="609" spans="1:150" x14ac:dyDescent="0.25">
      <c r="A609" s="301"/>
      <c r="EG609" s="301"/>
      <c r="EH609" s="301"/>
      <c r="EI609" s="301"/>
      <c r="EJ609" s="301"/>
      <c r="EK609" s="301"/>
      <c r="EL609" s="301"/>
      <c r="EM609" s="301"/>
      <c r="EN609" s="301"/>
      <c r="EO609" s="301"/>
      <c r="EP609" s="301"/>
      <c r="EQ609" s="301"/>
      <c r="ER609" s="301"/>
      <c r="ES609" s="301"/>
      <c r="ET609" s="301"/>
    </row>
    <row r="610" spans="1:150" x14ac:dyDescent="0.25">
      <c r="A610" s="301"/>
      <c r="EG610" s="301"/>
      <c r="EH610" s="301"/>
      <c r="EI610" s="301"/>
      <c r="EJ610" s="301"/>
      <c r="EK610" s="301"/>
      <c r="EL610" s="301"/>
      <c r="EM610" s="301"/>
      <c r="EN610" s="301"/>
      <c r="EO610" s="301"/>
      <c r="EP610" s="301"/>
      <c r="EQ610" s="301"/>
      <c r="ER610" s="301"/>
      <c r="ES610" s="301"/>
      <c r="ET610" s="301"/>
    </row>
    <row r="611" spans="1:150" x14ac:dyDescent="0.25">
      <c r="A611" s="301"/>
      <c r="EG611" s="301"/>
      <c r="EH611" s="301"/>
      <c r="EI611" s="301"/>
      <c r="EJ611" s="301"/>
      <c r="EK611" s="301"/>
      <c r="EL611" s="301"/>
      <c r="EM611" s="301"/>
      <c r="EN611" s="301"/>
      <c r="EO611" s="301"/>
      <c r="EP611" s="301"/>
      <c r="EQ611" s="301"/>
      <c r="ER611" s="301"/>
      <c r="ES611" s="301"/>
      <c r="ET611" s="301"/>
    </row>
    <row r="612" spans="1:150" x14ac:dyDescent="0.25">
      <c r="A612" s="301"/>
      <c r="EG612" s="301"/>
      <c r="EH612" s="301"/>
      <c r="EI612" s="301"/>
      <c r="EJ612" s="301"/>
      <c r="EK612" s="301"/>
      <c r="EL612" s="301"/>
      <c r="EM612" s="301"/>
      <c r="EN612" s="301"/>
      <c r="EO612" s="301"/>
      <c r="EP612" s="301"/>
      <c r="EQ612" s="301"/>
      <c r="ER612" s="301"/>
      <c r="ES612" s="301"/>
      <c r="ET612" s="301"/>
    </row>
    <row r="613" spans="1:150" x14ac:dyDescent="0.25">
      <c r="A613" s="301"/>
      <c r="EG613" s="301"/>
      <c r="EH613" s="301"/>
      <c r="EI613" s="301"/>
      <c r="EJ613" s="301"/>
      <c r="EK613" s="301"/>
      <c r="EL613" s="301"/>
      <c r="EM613" s="301"/>
      <c r="EN613" s="301"/>
      <c r="EO613" s="301"/>
      <c r="EP613" s="301"/>
      <c r="EQ613" s="301"/>
      <c r="ER613" s="301"/>
      <c r="ES613" s="301"/>
      <c r="ET613" s="301"/>
    </row>
    <row r="614" spans="1:150" x14ac:dyDescent="0.25">
      <c r="A614" s="301"/>
      <c r="EG614" s="301"/>
      <c r="EH614" s="301"/>
      <c r="EI614" s="301"/>
      <c r="EJ614" s="301"/>
      <c r="EK614" s="301"/>
      <c r="EL614" s="301"/>
      <c r="EM614" s="301"/>
      <c r="EN614" s="301"/>
      <c r="EO614" s="301"/>
      <c r="EP614" s="301"/>
      <c r="EQ614" s="301"/>
      <c r="ER614" s="301"/>
      <c r="ES614" s="301"/>
      <c r="ET614" s="301"/>
    </row>
    <row r="615" spans="1:150" x14ac:dyDescent="0.25">
      <c r="A615" s="301"/>
      <c r="EG615" s="301"/>
      <c r="EH615" s="301"/>
      <c r="EI615" s="301"/>
      <c r="EJ615" s="301"/>
      <c r="EK615" s="301"/>
      <c r="EL615" s="301"/>
      <c r="EM615" s="301"/>
      <c r="EN615" s="301"/>
      <c r="EO615" s="301"/>
      <c r="EP615" s="301"/>
      <c r="EQ615" s="301"/>
      <c r="ER615" s="301"/>
      <c r="ES615" s="301"/>
      <c r="ET615" s="301"/>
    </row>
    <row r="616" spans="1:150" x14ac:dyDescent="0.25">
      <c r="A616" s="301"/>
      <c r="EG616" s="301"/>
      <c r="EH616" s="301"/>
      <c r="EI616" s="301"/>
      <c r="EJ616" s="301"/>
      <c r="EK616" s="301"/>
      <c r="EL616" s="301"/>
      <c r="EM616" s="301"/>
      <c r="EN616" s="301"/>
      <c r="EO616" s="301"/>
      <c r="EP616" s="301"/>
      <c r="EQ616" s="301"/>
      <c r="ER616" s="301"/>
      <c r="ES616" s="301"/>
      <c r="ET616" s="301"/>
    </row>
    <row r="617" spans="1:150" x14ac:dyDescent="0.25">
      <c r="A617" s="301"/>
      <c r="EG617" s="301"/>
      <c r="EH617" s="301"/>
      <c r="EI617" s="301"/>
      <c r="EJ617" s="301"/>
      <c r="EK617" s="301"/>
      <c r="EL617" s="301"/>
      <c r="EM617" s="301"/>
      <c r="EN617" s="301"/>
      <c r="EO617" s="301"/>
      <c r="EP617" s="301"/>
      <c r="EQ617" s="301"/>
      <c r="ER617" s="301"/>
      <c r="ES617" s="301"/>
      <c r="ET617" s="301"/>
    </row>
    <row r="618" spans="1:150" x14ac:dyDescent="0.25">
      <c r="A618" s="301"/>
      <c r="EG618" s="301"/>
      <c r="EH618" s="301"/>
      <c r="EI618" s="301"/>
      <c r="EJ618" s="301"/>
      <c r="EK618" s="301"/>
      <c r="EL618" s="301"/>
      <c r="EM618" s="301"/>
      <c r="EN618" s="301"/>
      <c r="EO618" s="301"/>
      <c r="EP618" s="301"/>
      <c r="EQ618" s="301"/>
      <c r="ER618" s="301"/>
      <c r="ES618" s="301"/>
      <c r="ET618" s="301"/>
    </row>
    <row r="619" spans="1:150" x14ac:dyDescent="0.25">
      <c r="A619" s="301"/>
      <c r="EG619" s="301"/>
      <c r="EH619" s="301"/>
      <c r="EI619" s="301"/>
      <c r="EJ619" s="301"/>
      <c r="EK619" s="301"/>
      <c r="EL619" s="301"/>
      <c r="EM619" s="301"/>
      <c r="EN619" s="301"/>
      <c r="EO619" s="301"/>
      <c r="EP619" s="301"/>
      <c r="EQ619" s="301"/>
      <c r="ER619" s="301"/>
      <c r="ES619" s="301"/>
      <c r="ET619" s="301"/>
    </row>
    <row r="620" spans="1:150" x14ac:dyDescent="0.25">
      <c r="A620" s="301"/>
      <c r="EG620" s="301"/>
      <c r="EH620" s="301"/>
      <c r="EI620" s="301"/>
      <c r="EJ620" s="301"/>
      <c r="EK620" s="301"/>
      <c r="EL620" s="301"/>
      <c r="EM620" s="301"/>
      <c r="EN620" s="301"/>
      <c r="EO620" s="301"/>
      <c r="EP620" s="301"/>
      <c r="EQ620" s="301"/>
      <c r="ER620" s="301"/>
      <c r="ES620" s="301"/>
      <c r="ET620" s="301"/>
    </row>
    <row r="621" spans="1:150" x14ac:dyDescent="0.25">
      <c r="A621" s="301"/>
      <c r="EG621" s="301"/>
      <c r="EH621" s="301"/>
      <c r="EI621" s="301"/>
      <c r="EJ621" s="301"/>
      <c r="EK621" s="301"/>
      <c r="EL621" s="301"/>
      <c r="EM621" s="301"/>
      <c r="EN621" s="301"/>
      <c r="EO621" s="301"/>
      <c r="EP621" s="301"/>
      <c r="EQ621" s="301"/>
      <c r="ER621" s="301"/>
      <c r="ES621" s="301"/>
      <c r="ET621" s="301"/>
    </row>
    <row r="622" spans="1:150" x14ac:dyDescent="0.25">
      <c r="A622" s="301"/>
      <c r="EG622" s="301"/>
      <c r="EH622" s="301"/>
      <c r="EI622" s="301"/>
      <c r="EJ622" s="301"/>
      <c r="EK622" s="301"/>
      <c r="EL622" s="301"/>
      <c r="EM622" s="301"/>
      <c r="EN622" s="301"/>
      <c r="EO622" s="301"/>
      <c r="EP622" s="301"/>
      <c r="EQ622" s="301"/>
      <c r="ER622" s="301"/>
      <c r="ES622" s="301"/>
      <c r="ET622" s="301"/>
    </row>
    <row r="623" spans="1:150" x14ac:dyDescent="0.25">
      <c r="A623" s="301"/>
      <c r="EG623" s="301"/>
      <c r="EH623" s="301"/>
      <c r="EI623" s="301"/>
      <c r="EJ623" s="301"/>
      <c r="EK623" s="301"/>
      <c r="EL623" s="301"/>
      <c r="EM623" s="301"/>
      <c r="EN623" s="301"/>
      <c r="EO623" s="301"/>
      <c r="EP623" s="301"/>
      <c r="EQ623" s="301"/>
      <c r="ER623" s="301"/>
      <c r="ES623" s="301"/>
      <c r="ET623" s="301"/>
    </row>
    <row r="624" spans="1:150" x14ac:dyDescent="0.25">
      <c r="A624" s="301"/>
      <c r="EG624" s="301"/>
      <c r="EH624" s="301"/>
      <c r="EI624" s="301"/>
      <c r="EJ624" s="301"/>
      <c r="EK624" s="301"/>
      <c r="EL624" s="301"/>
      <c r="EM624" s="301"/>
      <c r="EN624" s="301"/>
      <c r="EO624" s="301"/>
      <c r="EP624" s="301"/>
      <c r="EQ624" s="301"/>
      <c r="ER624" s="301"/>
      <c r="ES624" s="301"/>
      <c r="ET624" s="301"/>
    </row>
    <row r="625" spans="1:150" x14ac:dyDescent="0.25">
      <c r="A625" s="301"/>
      <c r="EG625" s="301"/>
      <c r="EH625" s="301"/>
      <c r="EI625" s="301"/>
      <c r="EJ625" s="301"/>
      <c r="EK625" s="301"/>
      <c r="EL625" s="301"/>
      <c r="EM625" s="301"/>
      <c r="EN625" s="301"/>
      <c r="EO625" s="301"/>
      <c r="EP625" s="301"/>
      <c r="EQ625" s="301"/>
      <c r="ER625" s="301"/>
      <c r="ES625" s="301"/>
      <c r="ET625" s="301"/>
    </row>
    <row r="626" spans="1:150" x14ac:dyDescent="0.25">
      <c r="A626" s="301"/>
      <c r="EG626" s="301"/>
      <c r="EH626" s="301"/>
      <c r="EI626" s="301"/>
      <c r="EJ626" s="301"/>
      <c r="EK626" s="301"/>
      <c r="EL626" s="301"/>
      <c r="EM626" s="301"/>
      <c r="EN626" s="301"/>
      <c r="EO626" s="301"/>
      <c r="EP626" s="301"/>
      <c r="EQ626" s="301"/>
      <c r="ER626" s="301"/>
      <c r="ES626" s="301"/>
      <c r="ET626" s="301"/>
    </row>
    <row r="627" spans="1:150" x14ac:dyDescent="0.25">
      <c r="A627" s="301"/>
      <c r="EG627" s="301"/>
      <c r="EH627" s="301"/>
      <c r="EI627" s="301"/>
      <c r="EJ627" s="301"/>
      <c r="EK627" s="301"/>
      <c r="EL627" s="301"/>
      <c r="EM627" s="301"/>
      <c r="EN627" s="301"/>
      <c r="EO627" s="301"/>
      <c r="EP627" s="301"/>
      <c r="EQ627" s="301"/>
      <c r="ER627" s="301"/>
      <c r="ES627" s="301"/>
      <c r="ET627" s="301"/>
    </row>
    <row r="628" spans="1:150" x14ac:dyDescent="0.25">
      <c r="A628" s="301"/>
      <c r="EG628" s="301"/>
      <c r="EH628" s="301"/>
      <c r="EI628" s="301"/>
      <c r="EJ628" s="301"/>
      <c r="EK628" s="301"/>
      <c r="EL628" s="301"/>
      <c r="EM628" s="301"/>
      <c r="EN628" s="301"/>
      <c r="EO628" s="301"/>
      <c r="EP628" s="301"/>
      <c r="EQ628" s="301"/>
      <c r="ER628" s="301"/>
      <c r="ES628" s="301"/>
      <c r="ET628" s="301"/>
    </row>
    <row r="629" spans="1:150" x14ac:dyDescent="0.25">
      <c r="A629" s="301"/>
      <c r="EG629" s="301"/>
      <c r="EH629" s="301"/>
      <c r="EI629" s="301"/>
      <c r="EJ629" s="301"/>
      <c r="EK629" s="301"/>
      <c r="EL629" s="301"/>
      <c r="EM629" s="301"/>
      <c r="EN629" s="301"/>
      <c r="EO629" s="301"/>
      <c r="EP629" s="301"/>
      <c r="EQ629" s="301"/>
      <c r="ER629" s="301"/>
      <c r="ES629" s="301"/>
      <c r="ET629" s="301"/>
    </row>
    <row r="630" spans="1:150" x14ac:dyDescent="0.25">
      <c r="A630" s="301"/>
      <c r="EG630" s="301"/>
      <c r="EH630" s="301"/>
      <c r="EI630" s="301"/>
      <c r="EJ630" s="301"/>
      <c r="EK630" s="301"/>
      <c r="EL630" s="301"/>
      <c r="EM630" s="301"/>
      <c r="EN630" s="301"/>
      <c r="EO630" s="301"/>
      <c r="EP630" s="301"/>
      <c r="EQ630" s="301"/>
      <c r="ER630" s="301"/>
      <c r="ES630" s="301"/>
      <c r="ET630" s="301"/>
    </row>
    <row r="631" spans="1:150" x14ac:dyDescent="0.25">
      <c r="A631" s="301"/>
      <c r="EG631" s="301"/>
      <c r="EH631" s="301"/>
      <c r="EI631" s="301"/>
      <c r="EJ631" s="301"/>
      <c r="EK631" s="301"/>
      <c r="EL631" s="301"/>
      <c r="EM631" s="301"/>
      <c r="EN631" s="301"/>
      <c r="EO631" s="301"/>
      <c r="EP631" s="301"/>
      <c r="EQ631" s="301"/>
      <c r="ER631" s="301"/>
      <c r="ES631" s="301"/>
      <c r="ET631" s="301"/>
    </row>
    <row r="632" spans="1:150" x14ac:dyDescent="0.25">
      <c r="A632" s="301"/>
      <c r="EG632" s="301"/>
      <c r="EH632" s="301"/>
      <c r="EI632" s="301"/>
      <c r="EJ632" s="301"/>
      <c r="EK632" s="301"/>
      <c r="EL632" s="301"/>
      <c r="EM632" s="301"/>
      <c r="EN632" s="301"/>
      <c r="EO632" s="301"/>
      <c r="EP632" s="301"/>
      <c r="EQ632" s="301"/>
      <c r="ER632" s="301"/>
      <c r="ES632" s="301"/>
      <c r="ET632" s="301"/>
    </row>
    <row r="633" spans="1:150" x14ac:dyDescent="0.25">
      <c r="A633" s="301"/>
      <c r="EG633" s="301"/>
      <c r="EH633" s="301"/>
      <c r="EI633" s="301"/>
      <c r="EJ633" s="301"/>
      <c r="EK633" s="301"/>
      <c r="EL633" s="301"/>
      <c r="EM633" s="301"/>
      <c r="EN633" s="301"/>
      <c r="EO633" s="301"/>
      <c r="EP633" s="301"/>
      <c r="EQ633" s="301"/>
      <c r="ER633" s="301"/>
      <c r="ES633" s="301"/>
      <c r="ET633" s="301"/>
    </row>
    <row r="634" spans="1:150" x14ac:dyDescent="0.25">
      <c r="A634" s="301"/>
      <c r="EG634" s="301"/>
      <c r="EH634" s="301"/>
      <c r="EI634" s="301"/>
      <c r="EJ634" s="301"/>
      <c r="EK634" s="301"/>
      <c r="EL634" s="301"/>
      <c r="EM634" s="301"/>
      <c r="EN634" s="301"/>
      <c r="EO634" s="301"/>
      <c r="EP634" s="301"/>
      <c r="EQ634" s="301"/>
      <c r="ER634" s="301"/>
      <c r="ES634" s="301"/>
      <c r="ET634" s="301"/>
    </row>
    <row r="635" spans="1:150" x14ac:dyDescent="0.25">
      <c r="A635" s="301"/>
      <c r="EG635" s="301"/>
      <c r="EH635" s="301"/>
      <c r="EI635" s="301"/>
      <c r="EJ635" s="301"/>
      <c r="EK635" s="301"/>
      <c r="EL635" s="301"/>
      <c r="EM635" s="301"/>
      <c r="EN635" s="301"/>
      <c r="EO635" s="301"/>
      <c r="EP635" s="301"/>
      <c r="EQ635" s="301"/>
      <c r="ER635" s="301"/>
      <c r="ES635" s="301"/>
      <c r="ET635" s="301"/>
    </row>
    <row r="636" spans="1:150" x14ac:dyDescent="0.25">
      <c r="A636" s="301"/>
      <c r="EG636" s="301"/>
      <c r="EH636" s="301"/>
      <c r="EI636" s="301"/>
      <c r="EJ636" s="301"/>
      <c r="EK636" s="301"/>
      <c r="EL636" s="301"/>
      <c r="EM636" s="301"/>
      <c r="EN636" s="301"/>
      <c r="EO636" s="301"/>
      <c r="EP636" s="301"/>
      <c r="EQ636" s="301"/>
      <c r="ER636" s="301"/>
      <c r="ES636" s="301"/>
      <c r="ET636" s="301"/>
    </row>
    <row r="637" spans="1:150" x14ac:dyDescent="0.25">
      <c r="A637" s="301"/>
      <c r="EG637" s="301"/>
      <c r="EH637" s="301"/>
      <c r="EI637" s="301"/>
      <c r="EJ637" s="301"/>
      <c r="EK637" s="301"/>
      <c r="EL637" s="301"/>
      <c r="EM637" s="301"/>
      <c r="EN637" s="301"/>
      <c r="EO637" s="301"/>
      <c r="EP637" s="301"/>
      <c r="EQ637" s="301"/>
      <c r="ER637" s="301"/>
      <c r="ES637" s="301"/>
      <c r="ET637" s="301"/>
    </row>
    <row r="638" spans="1:150" x14ac:dyDescent="0.25">
      <c r="A638" s="301"/>
      <c r="EG638" s="301"/>
      <c r="EH638" s="301"/>
      <c r="EI638" s="301"/>
      <c r="EJ638" s="301"/>
      <c r="EK638" s="301"/>
      <c r="EL638" s="301"/>
      <c r="EM638" s="301"/>
      <c r="EN638" s="301"/>
      <c r="EO638" s="301"/>
      <c r="EP638" s="301"/>
      <c r="EQ638" s="301"/>
      <c r="ER638" s="301"/>
      <c r="ES638" s="301"/>
      <c r="ET638" s="301"/>
    </row>
    <row r="639" spans="1:150" x14ac:dyDescent="0.25">
      <c r="A639" s="301"/>
      <c r="EG639" s="301"/>
      <c r="EH639" s="301"/>
      <c r="EI639" s="301"/>
      <c r="EJ639" s="301"/>
      <c r="EK639" s="301"/>
      <c r="EL639" s="301"/>
      <c r="EM639" s="301"/>
      <c r="EN639" s="301"/>
      <c r="EO639" s="301"/>
      <c r="EP639" s="301"/>
      <c r="EQ639" s="301"/>
      <c r="ER639" s="301"/>
      <c r="ES639" s="301"/>
      <c r="ET639" s="301"/>
    </row>
    <row r="640" spans="1:150" x14ac:dyDescent="0.25">
      <c r="A640" s="301"/>
      <c r="EG640" s="301"/>
      <c r="EH640" s="301"/>
      <c r="EI640" s="301"/>
      <c r="EJ640" s="301"/>
      <c r="EK640" s="301"/>
      <c r="EL640" s="301"/>
      <c r="EM640" s="301"/>
      <c r="EN640" s="301"/>
      <c r="EO640" s="301"/>
      <c r="EP640" s="301"/>
      <c r="EQ640" s="301"/>
      <c r="ER640" s="301"/>
      <c r="ES640" s="301"/>
      <c r="ET640" s="301"/>
    </row>
    <row r="641" spans="1:150" x14ac:dyDescent="0.25">
      <c r="A641" s="301"/>
      <c r="EG641" s="301"/>
      <c r="EH641" s="301"/>
      <c r="EI641" s="301"/>
      <c r="EJ641" s="301"/>
      <c r="EK641" s="301"/>
      <c r="EL641" s="301"/>
      <c r="EM641" s="301"/>
      <c r="EN641" s="301"/>
      <c r="EO641" s="301"/>
      <c r="EP641" s="301"/>
      <c r="EQ641" s="301"/>
      <c r="ER641" s="301"/>
      <c r="ES641" s="301"/>
      <c r="ET641" s="301"/>
    </row>
    <row r="642" spans="1:150" x14ac:dyDescent="0.25">
      <c r="A642" s="301"/>
      <c r="EG642" s="301"/>
      <c r="EH642" s="301"/>
      <c r="EI642" s="301"/>
      <c r="EJ642" s="301"/>
      <c r="EK642" s="301"/>
      <c r="EL642" s="301"/>
      <c r="EM642" s="301"/>
      <c r="EN642" s="301"/>
      <c r="EO642" s="301"/>
      <c r="EP642" s="301"/>
      <c r="EQ642" s="301"/>
      <c r="ER642" s="301"/>
      <c r="ES642" s="301"/>
      <c r="ET642" s="301"/>
    </row>
    <row r="643" spans="1:150" x14ac:dyDescent="0.25">
      <c r="A643" s="301"/>
      <c r="EG643" s="301"/>
      <c r="EH643" s="301"/>
      <c r="EI643" s="301"/>
      <c r="EJ643" s="301"/>
      <c r="EK643" s="301"/>
      <c r="EL643" s="301"/>
      <c r="EM643" s="301"/>
      <c r="EN643" s="301"/>
      <c r="EO643" s="301"/>
      <c r="EP643" s="301"/>
      <c r="EQ643" s="301"/>
      <c r="ER643" s="301"/>
      <c r="ES643" s="301"/>
      <c r="ET643" s="301"/>
    </row>
    <row r="644" spans="1:150" x14ac:dyDescent="0.25">
      <c r="A644" s="301"/>
      <c r="C644" s="301"/>
      <c r="D644" s="301"/>
      <c r="E644" s="301"/>
      <c r="F644" s="301"/>
      <c r="G644" s="301"/>
      <c r="H644" s="301"/>
      <c r="I644" s="301"/>
      <c r="J644" s="300"/>
      <c r="K644" s="300"/>
      <c r="L644" s="300"/>
      <c r="M644" s="300"/>
      <c r="N644" s="300"/>
      <c r="O644" s="300"/>
      <c r="P644" s="300"/>
      <c r="Q644" s="300"/>
      <c r="R644" s="300"/>
      <c r="S644" s="300"/>
      <c r="T644" s="300"/>
      <c r="U644" s="300"/>
      <c r="V644" s="300"/>
      <c r="W644" s="300"/>
      <c r="X644" s="300"/>
      <c r="Y644" s="300"/>
      <c r="Z644" s="300"/>
      <c r="AA644" s="300"/>
      <c r="AB644" s="300"/>
      <c r="AC644" s="300"/>
      <c r="AD644" s="300"/>
      <c r="AE644" s="300"/>
      <c r="AF644" s="300"/>
      <c r="AG644" s="300"/>
      <c r="AH644" s="300"/>
      <c r="AI644" s="300"/>
      <c r="AJ644" s="300"/>
      <c r="AK644" s="300"/>
      <c r="AL644" s="300"/>
      <c r="AM644" s="300"/>
      <c r="AN644" s="300"/>
      <c r="AO644" s="300"/>
      <c r="AP644" s="300"/>
      <c r="AQ644" s="300"/>
      <c r="AR644" s="300"/>
      <c r="AS644" s="300"/>
      <c r="AT644" s="300"/>
      <c r="AU644" s="300"/>
      <c r="AV644" s="300"/>
      <c r="AW644" s="300"/>
      <c r="AX644" s="300"/>
      <c r="AY644" s="300"/>
      <c r="AZ644" s="300"/>
      <c r="BA644" s="300"/>
      <c r="BB644" s="300"/>
      <c r="BC644" s="300"/>
      <c r="BD644" s="300"/>
      <c r="BE644" s="300"/>
      <c r="BF644" s="300"/>
      <c r="BG644" s="300"/>
      <c r="BH644" s="300"/>
      <c r="BI644" s="300"/>
      <c r="BJ644" s="300"/>
      <c r="BK644" s="300"/>
      <c r="BL644" s="300"/>
      <c r="BM644" s="300"/>
      <c r="BN644" s="300"/>
      <c r="BO644" s="300"/>
      <c r="BP644" s="300"/>
      <c r="BQ644" s="300"/>
      <c r="BR644" s="300"/>
      <c r="BS644" s="300"/>
      <c r="BT644" s="300"/>
      <c r="BU644" s="300"/>
      <c r="BV644" s="300"/>
      <c r="BW644" s="300"/>
      <c r="BX644" s="300"/>
      <c r="BY644" s="300"/>
      <c r="BZ644" s="300"/>
      <c r="CA644" s="300"/>
      <c r="CB644" s="300"/>
      <c r="CC644" s="300"/>
      <c r="CD644" s="300"/>
      <c r="CE644" s="300"/>
      <c r="CF644" s="300"/>
      <c r="CG644" s="300"/>
      <c r="CH644" s="300"/>
      <c r="CI644" s="300"/>
      <c r="CJ644" s="300"/>
      <c r="CK644" s="300"/>
      <c r="CL644" s="300"/>
      <c r="CM644" s="300"/>
      <c r="CN644" s="300"/>
      <c r="CO644" s="300"/>
      <c r="CP644" s="300"/>
      <c r="CQ644" s="300"/>
      <c r="CR644" s="300"/>
      <c r="CS644" s="300"/>
      <c r="CT644" s="300"/>
      <c r="CU644" s="300"/>
      <c r="CV644" s="300"/>
      <c r="CW644" s="300"/>
      <c r="CX644" s="300"/>
      <c r="CY644" s="300"/>
      <c r="CZ644" s="300"/>
      <c r="DA644" s="300"/>
      <c r="DB644" s="300"/>
      <c r="DC644" s="300"/>
      <c r="DD644" s="300"/>
      <c r="DE644" s="300"/>
      <c r="DF644" s="300"/>
      <c r="DG644" s="300"/>
      <c r="DH644" s="300"/>
      <c r="DI644" s="300"/>
      <c r="DJ644" s="300"/>
      <c r="DK644" s="300"/>
      <c r="DL644" s="300"/>
      <c r="DM644" s="300"/>
      <c r="DN644" s="300"/>
      <c r="DO644" s="300"/>
      <c r="DP644" s="300"/>
      <c r="DQ644" s="300"/>
      <c r="DR644" s="300"/>
      <c r="DS644" s="300"/>
      <c r="DT644" s="300"/>
      <c r="DU644" s="300"/>
      <c r="DV644" s="300"/>
      <c r="DW644" s="300"/>
      <c r="DX644" s="300"/>
      <c r="DY644" s="300"/>
      <c r="DZ644" s="300"/>
      <c r="EA644" s="300"/>
      <c r="EB644" s="300"/>
      <c r="EC644" s="300"/>
      <c r="ED644" s="300"/>
      <c r="EE644" s="300"/>
      <c r="EF644" s="300"/>
      <c r="EG644" s="301"/>
      <c r="EH644" s="301"/>
      <c r="EI644" s="301"/>
      <c r="EJ644" s="301"/>
      <c r="EK644" s="301"/>
      <c r="EL644" s="301"/>
      <c r="EM644" s="301"/>
      <c r="EN644" s="301"/>
      <c r="EO644" s="301"/>
      <c r="EP644" s="301"/>
      <c r="EQ644" s="301"/>
      <c r="ER644" s="301"/>
      <c r="ES644" s="301"/>
      <c r="ET644" s="301"/>
    </row>
    <row r="645" spans="1:150" x14ac:dyDescent="0.25">
      <c r="A645" s="301"/>
      <c r="C645" s="301"/>
      <c r="D645" s="301"/>
      <c r="E645" s="301"/>
      <c r="F645" s="301"/>
      <c r="G645" s="301"/>
      <c r="H645" s="301"/>
      <c r="I645" s="301"/>
      <c r="J645" s="300"/>
      <c r="K645" s="300"/>
      <c r="L645" s="300"/>
      <c r="M645" s="300"/>
      <c r="N645" s="300"/>
      <c r="O645" s="300"/>
      <c r="P645" s="300"/>
      <c r="Q645" s="300"/>
      <c r="R645" s="300"/>
      <c r="S645" s="300"/>
      <c r="T645" s="300"/>
      <c r="U645" s="300"/>
      <c r="V645" s="300"/>
      <c r="W645" s="300"/>
      <c r="X645" s="300"/>
      <c r="Y645" s="300"/>
      <c r="Z645" s="300"/>
      <c r="AA645" s="300"/>
      <c r="AB645" s="300"/>
      <c r="AC645" s="300"/>
      <c r="AD645" s="300"/>
      <c r="AE645" s="300"/>
      <c r="AF645" s="300"/>
      <c r="AG645" s="300"/>
      <c r="AH645" s="300"/>
      <c r="AI645" s="300"/>
      <c r="AJ645" s="300"/>
      <c r="AK645" s="300"/>
      <c r="AL645" s="300"/>
      <c r="AM645" s="300"/>
      <c r="AN645" s="300"/>
      <c r="AO645" s="300"/>
      <c r="AP645" s="300"/>
      <c r="AQ645" s="300"/>
      <c r="AR645" s="300"/>
      <c r="AS645" s="300"/>
      <c r="AT645" s="300"/>
      <c r="AU645" s="300"/>
      <c r="AV645" s="300"/>
      <c r="AW645" s="300"/>
      <c r="AX645" s="300"/>
      <c r="AY645" s="300"/>
      <c r="AZ645" s="300"/>
      <c r="BA645" s="300"/>
      <c r="BB645" s="300"/>
      <c r="BC645" s="300"/>
      <c r="BD645" s="300"/>
      <c r="BE645" s="300"/>
      <c r="BF645" s="300"/>
      <c r="BG645" s="300"/>
      <c r="BH645" s="300"/>
      <c r="BI645" s="300"/>
      <c r="BJ645" s="300"/>
      <c r="BK645" s="300"/>
      <c r="BL645" s="300"/>
      <c r="BM645" s="300"/>
      <c r="BN645" s="300"/>
      <c r="BO645" s="300"/>
      <c r="BP645" s="300"/>
      <c r="BQ645" s="300"/>
      <c r="BR645" s="300"/>
      <c r="BS645" s="300"/>
      <c r="BT645" s="300"/>
      <c r="BU645" s="300"/>
      <c r="BV645" s="300"/>
      <c r="BW645" s="300"/>
      <c r="BX645" s="300"/>
      <c r="BY645" s="300"/>
      <c r="BZ645" s="300"/>
      <c r="CA645" s="300"/>
      <c r="CB645" s="300"/>
      <c r="CC645" s="300"/>
      <c r="CD645" s="300"/>
      <c r="CE645" s="300"/>
      <c r="CF645" s="300"/>
      <c r="CG645" s="300"/>
      <c r="CH645" s="300"/>
      <c r="CI645" s="300"/>
      <c r="CJ645" s="300"/>
      <c r="CK645" s="300"/>
      <c r="CL645" s="300"/>
      <c r="CM645" s="300"/>
      <c r="CN645" s="300"/>
      <c r="CO645" s="300"/>
      <c r="CP645" s="300"/>
      <c r="CQ645" s="300"/>
      <c r="CR645" s="300"/>
      <c r="CS645" s="300"/>
      <c r="CT645" s="300"/>
      <c r="CU645" s="300"/>
      <c r="CV645" s="300"/>
      <c r="CW645" s="300"/>
      <c r="CX645" s="300"/>
      <c r="CY645" s="300"/>
      <c r="CZ645" s="300"/>
      <c r="DA645" s="300"/>
      <c r="DB645" s="300"/>
      <c r="DC645" s="300"/>
      <c r="DD645" s="300"/>
      <c r="DE645" s="300"/>
      <c r="DF645" s="300"/>
      <c r="DG645" s="300"/>
      <c r="DH645" s="300"/>
      <c r="DI645" s="300"/>
      <c r="DJ645" s="300"/>
      <c r="DK645" s="300"/>
      <c r="DL645" s="300"/>
      <c r="DM645" s="300"/>
      <c r="DN645" s="300"/>
      <c r="DO645" s="300"/>
      <c r="DP645" s="300"/>
      <c r="DQ645" s="300"/>
      <c r="DR645" s="300"/>
      <c r="DS645" s="300"/>
      <c r="DT645" s="300"/>
      <c r="DU645" s="300"/>
      <c r="DV645" s="300"/>
      <c r="DW645" s="300"/>
      <c r="DX645" s="300"/>
      <c r="DY645" s="300"/>
      <c r="DZ645" s="300"/>
      <c r="EA645" s="300"/>
      <c r="EB645" s="300"/>
      <c r="EC645" s="300"/>
      <c r="ED645" s="300"/>
      <c r="EE645" s="300"/>
      <c r="EF645" s="300"/>
      <c r="EG645" s="301"/>
      <c r="EH645" s="301"/>
      <c r="EI645" s="301"/>
      <c r="EJ645" s="301"/>
      <c r="EK645" s="301"/>
      <c r="EL645" s="301"/>
      <c r="EM645" s="301"/>
      <c r="EN645" s="301"/>
      <c r="EO645" s="301"/>
      <c r="EP645" s="301"/>
      <c r="EQ645" s="301"/>
      <c r="ER645" s="301"/>
      <c r="ES645" s="301"/>
      <c r="ET645" s="301"/>
    </row>
    <row r="646" spans="1:150" x14ac:dyDescent="0.25">
      <c r="A646" s="301"/>
      <c r="C646" s="301"/>
      <c r="D646" s="301"/>
      <c r="E646" s="301"/>
      <c r="F646" s="301"/>
      <c r="G646" s="301"/>
      <c r="H646" s="301"/>
      <c r="I646" s="301"/>
      <c r="J646" s="300"/>
      <c r="K646" s="300"/>
      <c r="L646" s="300"/>
      <c r="M646" s="300"/>
      <c r="N646" s="300"/>
      <c r="O646" s="300"/>
      <c r="P646" s="300"/>
      <c r="Q646" s="300"/>
      <c r="R646" s="300"/>
      <c r="S646" s="300"/>
      <c r="T646" s="300"/>
      <c r="U646" s="300"/>
      <c r="V646" s="300"/>
      <c r="W646" s="300"/>
      <c r="X646" s="300"/>
      <c r="Y646" s="300"/>
      <c r="Z646" s="300"/>
      <c r="AA646" s="300"/>
      <c r="AB646" s="300"/>
      <c r="AC646" s="300"/>
      <c r="AD646" s="300"/>
      <c r="AE646" s="300"/>
      <c r="AF646" s="300"/>
      <c r="AG646" s="300"/>
      <c r="AH646" s="300"/>
      <c r="AI646" s="300"/>
      <c r="AJ646" s="300"/>
      <c r="AK646" s="300"/>
      <c r="AL646" s="300"/>
      <c r="AM646" s="300"/>
      <c r="AN646" s="300"/>
      <c r="AO646" s="300"/>
      <c r="AP646" s="300"/>
      <c r="AQ646" s="300"/>
      <c r="AR646" s="300"/>
      <c r="AS646" s="300"/>
      <c r="AT646" s="300"/>
      <c r="AU646" s="300"/>
      <c r="AV646" s="300"/>
      <c r="AW646" s="300"/>
      <c r="AX646" s="300"/>
      <c r="AY646" s="300"/>
      <c r="AZ646" s="300"/>
      <c r="BA646" s="300"/>
      <c r="BB646" s="300"/>
      <c r="BC646" s="300"/>
      <c r="BD646" s="300"/>
      <c r="BE646" s="300"/>
      <c r="BF646" s="300"/>
      <c r="BG646" s="300"/>
      <c r="BH646" s="300"/>
      <c r="BI646" s="300"/>
      <c r="BJ646" s="300"/>
      <c r="BK646" s="300"/>
      <c r="BL646" s="300"/>
      <c r="BM646" s="300"/>
      <c r="BN646" s="300"/>
      <c r="BO646" s="300"/>
      <c r="BP646" s="300"/>
      <c r="BQ646" s="300"/>
      <c r="BR646" s="300"/>
      <c r="BS646" s="300"/>
      <c r="BT646" s="300"/>
      <c r="BU646" s="300"/>
      <c r="BV646" s="300"/>
      <c r="BW646" s="300"/>
      <c r="BX646" s="300"/>
      <c r="BY646" s="300"/>
      <c r="BZ646" s="300"/>
      <c r="CA646" s="300"/>
      <c r="CB646" s="300"/>
      <c r="CC646" s="300"/>
      <c r="CD646" s="300"/>
      <c r="CE646" s="300"/>
      <c r="CF646" s="300"/>
      <c r="CG646" s="300"/>
      <c r="CH646" s="300"/>
      <c r="CI646" s="300"/>
      <c r="CJ646" s="300"/>
      <c r="CK646" s="300"/>
      <c r="CL646" s="300"/>
      <c r="CM646" s="300"/>
      <c r="CN646" s="300"/>
      <c r="CO646" s="300"/>
      <c r="CP646" s="300"/>
      <c r="CQ646" s="300"/>
      <c r="CR646" s="300"/>
      <c r="CS646" s="300"/>
      <c r="CT646" s="300"/>
      <c r="CU646" s="300"/>
      <c r="CV646" s="300"/>
      <c r="CW646" s="300"/>
      <c r="CX646" s="300"/>
      <c r="CY646" s="300"/>
      <c r="CZ646" s="300"/>
      <c r="DA646" s="300"/>
      <c r="DB646" s="300"/>
      <c r="DC646" s="300"/>
      <c r="DD646" s="300"/>
      <c r="DE646" s="300"/>
      <c r="DF646" s="300"/>
      <c r="DG646" s="300"/>
      <c r="DH646" s="300"/>
      <c r="DI646" s="300"/>
      <c r="DJ646" s="300"/>
      <c r="DK646" s="300"/>
      <c r="DL646" s="300"/>
      <c r="DM646" s="300"/>
      <c r="DN646" s="300"/>
      <c r="DO646" s="300"/>
      <c r="DP646" s="300"/>
      <c r="DQ646" s="300"/>
      <c r="DR646" s="300"/>
      <c r="DS646" s="300"/>
      <c r="DT646" s="300"/>
      <c r="DU646" s="300"/>
      <c r="DV646" s="300"/>
      <c r="DW646" s="300"/>
      <c r="DX646" s="300"/>
      <c r="DY646" s="300"/>
      <c r="DZ646" s="300"/>
      <c r="EA646" s="300"/>
      <c r="EB646" s="300"/>
      <c r="EC646" s="300"/>
      <c r="ED646" s="300"/>
      <c r="EE646" s="300"/>
      <c r="EF646" s="300"/>
      <c r="EG646" s="301"/>
      <c r="EH646" s="301"/>
      <c r="EI646" s="301"/>
      <c r="EJ646" s="301"/>
      <c r="EK646" s="301"/>
      <c r="EL646" s="301"/>
      <c r="EM646" s="301"/>
      <c r="EN646" s="301"/>
      <c r="EO646" s="301"/>
      <c r="EP646" s="301"/>
      <c r="EQ646" s="301"/>
      <c r="ER646" s="301"/>
      <c r="ES646" s="301"/>
      <c r="ET646" s="301"/>
    </row>
    <row r="647" spans="1:150" x14ac:dyDescent="0.25">
      <c r="A647" s="301"/>
      <c r="C647" s="301"/>
      <c r="D647" s="301"/>
      <c r="E647" s="301"/>
      <c r="F647" s="301"/>
      <c r="G647" s="301"/>
      <c r="H647" s="301"/>
      <c r="I647" s="301"/>
      <c r="J647" s="300"/>
      <c r="K647" s="300"/>
      <c r="L647" s="300"/>
      <c r="M647" s="300"/>
      <c r="N647" s="300"/>
      <c r="O647" s="300"/>
      <c r="P647" s="300"/>
      <c r="Q647" s="300"/>
      <c r="R647" s="300"/>
      <c r="S647" s="300"/>
      <c r="T647" s="300"/>
      <c r="U647" s="300"/>
      <c r="V647" s="300"/>
      <c r="W647" s="300"/>
      <c r="X647" s="300"/>
      <c r="Y647" s="300"/>
      <c r="Z647" s="300"/>
      <c r="AA647" s="300"/>
      <c r="AB647" s="300"/>
      <c r="AC647" s="300"/>
      <c r="AD647" s="300"/>
      <c r="AE647" s="300"/>
      <c r="AF647" s="300"/>
      <c r="AG647" s="300"/>
      <c r="AH647" s="300"/>
      <c r="AI647" s="300"/>
      <c r="AJ647" s="300"/>
      <c r="AK647" s="300"/>
      <c r="AL647" s="300"/>
      <c r="AM647" s="300"/>
      <c r="AN647" s="300"/>
      <c r="AO647" s="300"/>
      <c r="AP647" s="300"/>
      <c r="AQ647" s="300"/>
      <c r="AR647" s="300"/>
      <c r="AS647" s="300"/>
      <c r="AT647" s="300"/>
      <c r="AU647" s="300"/>
      <c r="AV647" s="300"/>
      <c r="AW647" s="300"/>
      <c r="AX647" s="300"/>
      <c r="AY647" s="300"/>
      <c r="AZ647" s="300"/>
      <c r="BA647" s="300"/>
      <c r="BB647" s="300"/>
      <c r="BC647" s="300"/>
      <c r="BD647" s="300"/>
      <c r="BE647" s="300"/>
      <c r="BF647" s="300"/>
      <c r="BG647" s="300"/>
      <c r="BH647" s="300"/>
      <c r="BI647" s="300"/>
      <c r="BJ647" s="300"/>
      <c r="BK647" s="300"/>
      <c r="BL647" s="300"/>
      <c r="BM647" s="300"/>
      <c r="BN647" s="300"/>
      <c r="BO647" s="300"/>
      <c r="BP647" s="300"/>
      <c r="BQ647" s="300"/>
      <c r="BR647" s="300"/>
      <c r="BS647" s="300"/>
      <c r="BT647" s="300"/>
      <c r="BU647" s="300"/>
      <c r="BV647" s="300"/>
      <c r="BW647" s="300"/>
      <c r="BX647" s="300"/>
      <c r="BY647" s="300"/>
      <c r="BZ647" s="300"/>
      <c r="CA647" s="300"/>
      <c r="CB647" s="300"/>
      <c r="CC647" s="300"/>
      <c r="CD647" s="300"/>
      <c r="CE647" s="300"/>
      <c r="CF647" s="300"/>
      <c r="CG647" s="300"/>
      <c r="CH647" s="300"/>
      <c r="CI647" s="300"/>
      <c r="CJ647" s="300"/>
      <c r="CK647" s="300"/>
      <c r="CL647" s="300"/>
      <c r="CM647" s="300"/>
      <c r="CN647" s="300"/>
      <c r="CO647" s="300"/>
      <c r="CP647" s="300"/>
      <c r="CQ647" s="300"/>
      <c r="CR647" s="300"/>
      <c r="CS647" s="300"/>
      <c r="CT647" s="300"/>
      <c r="CU647" s="300"/>
      <c r="CV647" s="300"/>
      <c r="CW647" s="300"/>
      <c r="CX647" s="300"/>
      <c r="CY647" s="300"/>
      <c r="CZ647" s="300"/>
      <c r="DA647" s="300"/>
      <c r="DB647" s="300"/>
      <c r="DC647" s="300"/>
      <c r="DD647" s="300"/>
      <c r="DE647" s="300"/>
      <c r="DF647" s="300"/>
      <c r="DG647" s="300"/>
      <c r="DH647" s="300"/>
      <c r="DI647" s="300"/>
      <c r="DJ647" s="300"/>
      <c r="DK647" s="300"/>
      <c r="DL647" s="300"/>
      <c r="DM647" s="300"/>
      <c r="DN647" s="300"/>
      <c r="DO647" s="300"/>
      <c r="DP647" s="300"/>
      <c r="DQ647" s="300"/>
      <c r="DR647" s="300"/>
      <c r="DS647" s="300"/>
      <c r="DT647" s="300"/>
      <c r="DU647" s="300"/>
      <c r="DV647" s="300"/>
      <c r="DW647" s="300"/>
      <c r="DX647" s="300"/>
      <c r="DY647" s="300"/>
      <c r="DZ647" s="300"/>
      <c r="EA647" s="300"/>
      <c r="EB647" s="300"/>
      <c r="EC647" s="300"/>
      <c r="ED647" s="300"/>
      <c r="EE647" s="300"/>
      <c r="EF647" s="300"/>
      <c r="EG647" s="301"/>
      <c r="EH647" s="301"/>
      <c r="EI647" s="301"/>
      <c r="EJ647" s="301"/>
      <c r="EK647" s="301"/>
      <c r="EL647" s="301"/>
      <c r="EM647" s="301"/>
      <c r="EN647" s="301"/>
      <c r="EO647" s="301"/>
      <c r="EP647" s="301"/>
      <c r="EQ647" s="301"/>
      <c r="ER647" s="301"/>
      <c r="ES647" s="301"/>
      <c r="ET647" s="301"/>
    </row>
    <row r="648" spans="1:150" x14ac:dyDescent="0.25">
      <c r="A648" s="301"/>
      <c r="C648" s="301"/>
      <c r="D648" s="301"/>
      <c r="E648" s="301"/>
      <c r="F648" s="301"/>
      <c r="G648" s="301"/>
      <c r="H648" s="301"/>
      <c r="I648" s="301"/>
      <c r="J648" s="300"/>
      <c r="K648" s="300"/>
      <c r="L648" s="300"/>
      <c r="M648" s="300"/>
      <c r="N648" s="300"/>
      <c r="O648" s="300"/>
      <c r="P648" s="300"/>
      <c r="Q648" s="300"/>
      <c r="R648" s="300"/>
      <c r="S648" s="300"/>
      <c r="T648" s="300"/>
      <c r="U648" s="300"/>
      <c r="V648" s="300"/>
      <c r="W648" s="300"/>
      <c r="X648" s="300"/>
      <c r="Y648" s="300"/>
      <c r="Z648" s="300"/>
      <c r="AA648" s="300"/>
      <c r="AB648" s="300"/>
      <c r="AC648" s="300"/>
      <c r="AD648" s="300"/>
      <c r="AE648" s="300"/>
      <c r="AF648" s="300"/>
      <c r="AG648" s="300"/>
      <c r="AH648" s="300"/>
      <c r="AI648" s="300"/>
      <c r="AJ648" s="300"/>
      <c r="AK648" s="300"/>
      <c r="AL648" s="300"/>
      <c r="AM648" s="300"/>
      <c r="AN648" s="300"/>
      <c r="AO648" s="300"/>
      <c r="AP648" s="300"/>
      <c r="AQ648" s="300"/>
      <c r="AR648" s="300"/>
      <c r="AS648" s="300"/>
      <c r="AT648" s="300"/>
      <c r="AU648" s="300"/>
      <c r="AV648" s="300"/>
      <c r="AW648" s="300"/>
      <c r="AX648" s="300"/>
      <c r="AY648" s="300"/>
      <c r="AZ648" s="300"/>
      <c r="BA648" s="300"/>
      <c r="BB648" s="300"/>
      <c r="BC648" s="300"/>
      <c r="BD648" s="300"/>
      <c r="BE648" s="300"/>
      <c r="BF648" s="300"/>
      <c r="BG648" s="300"/>
      <c r="BH648" s="300"/>
      <c r="BI648" s="300"/>
      <c r="BJ648" s="300"/>
      <c r="BK648" s="300"/>
      <c r="BL648" s="300"/>
      <c r="BM648" s="300"/>
      <c r="BN648" s="300"/>
      <c r="BO648" s="300"/>
      <c r="BP648" s="300"/>
      <c r="BQ648" s="300"/>
      <c r="BR648" s="300"/>
      <c r="BS648" s="300"/>
      <c r="BT648" s="300"/>
      <c r="BU648" s="300"/>
      <c r="BV648" s="300"/>
      <c r="BW648" s="300"/>
      <c r="BX648" s="300"/>
      <c r="BY648" s="300"/>
      <c r="BZ648" s="300"/>
      <c r="CA648" s="300"/>
      <c r="CB648" s="300"/>
      <c r="CC648" s="300"/>
      <c r="CD648" s="300"/>
      <c r="CE648" s="300"/>
      <c r="CF648" s="300"/>
      <c r="CG648" s="300"/>
      <c r="CH648" s="300"/>
      <c r="CI648" s="300"/>
      <c r="CJ648" s="300"/>
      <c r="CK648" s="300"/>
      <c r="CL648" s="300"/>
      <c r="CM648" s="300"/>
      <c r="CN648" s="300"/>
      <c r="CO648" s="300"/>
      <c r="CP648" s="300"/>
      <c r="CQ648" s="300"/>
      <c r="CR648" s="300"/>
      <c r="CS648" s="300"/>
      <c r="CT648" s="300"/>
      <c r="CU648" s="300"/>
      <c r="CV648" s="300"/>
      <c r="CW648" s="300"/>
      <c r="CX648" s="300"/>
      <c r="CY648" s="300"/>
      <c r="CZ648" s="300"/>
      <c r="DA648" s="300"/>
      <c r="DB648" s="300"/>
      <c r="DC648" s="300"/>
      <c r="DD648" s="300"/>
      <c r="DE648" s="300"/>
      <c r="DF648" s="300"/>
      <c r="DG648" s="300"/>
      <c r="DH648" s="300"/>
      <c r="DI648" s="300"/>
      <c r="DJ648" s="300"/>
      <c r="DK648" s="300"/>
      <c r="DL648" s="300"/>
      <c r="DM648" s="300"/>
      <c r="DN648" s="300"/>
      <c r="DO648" s="300"/>
      <c r="DP648" s="300"/>
      <c r="DQ648" s="300"/>
      <c r="DR648" s="300"/>
      <c r="DS648" s="300"/>
      <c r="DT648" s="300"/>
      <c r="DU648" s="300"/>
      <c r="DV648" s="300"/>
      <c r="DW648" s="300"/>
      <c r="DX648" s="300"/>
      <c r="DY648" s="300"/>
      <c r="DZ648" s="300"/>
      <c r="EA648" s="300"/>
      <c r="EB648" s="300"/>
      <c r="EC648" s="300"/>
      <c r="ED648" s="300"/>
      <c r="EE648" s="300"/>
      <c r="EF648" s="300"/>
      <c r="EG648" s="301"/>
      <c r="EH648" s="301"/>
      <c r="EI648" s="301"/>
      <c r="EJ648" s="301"/>
      <c r="EK648" s="301"/>
      <c r="EL648" s="301"/>
      <c r="EM648" s="301"/>
      <c r="EN648" s="301"/>
      <c r="EO648" s="301"/>
      <c r="EP648" s="301"/>
      <c r="EQ648" s="301"/>
      <c r="ER648" s="301"/>
      <c r="ES648" s="301"/>
      <c r="ET648" s="301"/>
    </row>
    <row r="649" spans="1:150" x14ac:dyDescent="0.25">
      <c r="A649" s="301"/>
      <c r="C649" s="301"/>
      <c r="D649" s="301"/>
      <c r="E649" s="301"/>
      <c r="F649" s="301"/>
      <c r="G649" s="301"/>
      <c r="H649" s="301"/>
      <c r="I649" s="301"/>
      <c r="J649" s="300"/>
      <c r="K649" s="300"/>
      <c r="L649" s="300"/>
      <c r="M649" s="300"/>
      <c r="N649" s="300"/>
      <c r="O649" s="300"/>
      <c r="P649" s="300"/>
      <c r="Q649" s="300"/>
      <c r="R649" s="300"/>
      <c r="S649" s="300"/>
      <c r="T649" s="300"/>
      <c r="U649" s="300"/>
      <c r="V649" s="300"/>
      <c r="W649" s="300"/>
      <c r="X649" s="300"/>
      <c r="Y649" s="300"/>
      <c r="Z649" s="300"/>
      <c r="AA649" s="300"/>
      <c r="AB649" s="300"/>
      <c r="AC649" s="300"/>
      <c r="AD649" s="300"/>
      <c r="AE649" s="300"/>
      <c r="AF649" s="300"/>
      <c r="AG649" s="300"/>
      <c r="AH649" s="300"/>
      <c r="AI649" s="300"/>
      <c r="AJ649" s="300"/>
      <c r="AK649" s="300"/>
      <c r="AL649" s="300"/>
      <c r="AM649" s="300"/>
      <c r="AN649" s="300"/>
      <c r="AO649" s="300"/>
      <c r="AP649" s="300"/>
      <c r="AQ649" s="300"/>
      <c r="AR649" s="300"/>
      <c r="AS649" s="300"/>
      <c r="AT649" s="300"/>
      <c r="AU649" s="300"/>
      <c r="AV649" s="300"/>
      <c r="AW649" s="300"/>
      <c r="AX649" s="300"/>
      <c r="AY649" s="300"/>
      <c r="AZ649" s="300"/>
      <c r="BA649" s="300"/>
      <c r="BB649" s="300"/>
      <c r="BC649" s="300"/>
      <c r="BD649" s="300"/>
      <c r="BE649" s="300"/>
      <c r="BF649" s="300"/>
      <c r="BG649" s="300"/>
      <c r="BH649" s="300"/>
      <c r="BI649" s="300"/>
      <c r="BJ649" s="300"/>
      <c r="BK649" s="300"/>
      <c r="BL649" s="300"/>
      <c r="BM649" s="300"/>
      <c r="BN649" s="300"/>
      <c r="BO649" s="300"/>
      <c r="BP649" s="300"/>
      <c r="BQ649" s="300"/>
      <c r="BR649" s="300"/>
      <c r="BS649" s="300"/>
      <c r="BT649" s="300"/>
      <c r="BU649" s="300"/>
      <c r="BV649" s="300"/>
      <c r="BW649" s="300"/>
      <c r="BX649" s="300"/>
      <c r="BY649" s="300"/>
      <c r="BZ649" s="300"/>
      <c r="CA649" s="300"/>
      <c r="CB649" s="300"/>
      <c r="CC649" s="300"/>
      <c r="CD649" s="300"/>
      <c r="CE649" s="300"/>
      <c r="CF649" s="300"/>
      <c r="CG649" s="300"/>
      <c r="CH649" s="300"/>
      <c r="CI649" s="300"/>
      <c r="CJ649" s="300"/>
      <c r="CK649" s="300"/>
      <c r="CL649" s="300"/>
      <c r="CM649" s="300"/>
      <c r="CN649" s="300"/>
      <c r="CO649" s="300"/>
      <c r="CP649" s="300"/>
      <c r="CQ649" s="300"/>
      <c r="CR649" s="300"/>
      <c r="CS649" s="300"/>
      <c r="CT649" s="300"/>
      <c r="CU649" s="300"/>
      <c r="CV649" s="300"/>
      <c r="CW649" s="300"/>
      <c r="CX649" s="300"/>
      <c r="CY649" s="300"/>
      <c r="CZ649" s="300"/>
      <c r="DA649" s="300"/>
      <c r="DB649" s="300"/>
      <c r="DC649" s="300"/>
      <c r="DD649" s="300"/>
      <c r="DE649" s="300"/>
      <c r="DF649" s="300"/>
      <c r="DG649" s="300"/>
      <c r="DH649" s="300"/>
      <c r="DI649" s="300"/>
      <c r="DJ649" s="300"/>
      <c r="DK649" s="300"/>
      <c r="DL649" s="300"/>
      <c r="DM649" s="300"/>
      <c r="DN649" s="300"/>
      <c r="DO649" s="300"/>
      <c r="DP649" s="300"/>
      <c r="DQ649" s="300"/>
      <c r="DR649" s="300"/>
      <c r="DS649" s="300"/>
      <c r="DT649" s="300"/>
      <c r="DU649" s="300"/>
      <c r="DV649" s="300"/>
      <c r="DW649" s="300"/>
      <c r="DX649" s="300"/>
      <c r="DY649" s="300"/>
      <c r="DZ649" s="300"/>
      <c r="EA649" s="300"/>
      <c r="EB649" s="300"/>
      <c r="EC649" s="300"/>
      <c r="ED649" s="300"/>
      <c r="EE649" s="300"/>
      <c r="EF649" s="300"/>
      <c r="EG649" s="301"/>
      <c r="EH649" s="301"/>
      <c r="EI649" s="301"/>
      <c r="EJ649" s="301"/>
      <c r="EK649" s="301"/>
      <c r="EL649" s="301"/>
      <c r="EM649" s="301"/>
      <c r="EN649" s="301"/>
      <c r="EO649" s="301"/>
      <c r="EP649" s="301"/>
      <c r="EQ649" s="301"/>
      <c r="ER649" s="301"/>
      <c r="ES649" s="301"/>
      <c r="ET649" s="301"/>
    </row>
    <row r="650" spans="1:150" x14ac:dyDescent="0.25">
      <c r="A650" s="301"/>
      <c r="C650" s="301"/>
      <c r="D650" s="301"/>
      <c r="E650" s="301"/>
      <c r="F650" s="301"/>
      <c r="G650" s="301"/>
      <c r="H650" s="301"/>
      <c r="I650" s="301"/>
      <c r="J650" s="300"/>
      <c r="K650" s="300"/>
      <c r="L650" s="300"/>
      <c r="M650" s="300"/>
      <c r="N650" s="300"/>
      <c r="O650" s="300"/>
      <c r="P650" s="300"/>
      <c r="Q650" s="300"/>
      <c r="R650" s="300"/>
      <c r="S650" s="300"/>
      <c r="T650" s="300"/>
      <c r="U650" s="300"/>
      <c r="V650" s="300"/>
      <c r="W650" s="300"/>
      <c r="X650" s="300"/>
      <c r="Y650" s="300"/>
      <c r="Z650" s="300"/>
      <c r="AA650" s="300"/>
      <c r="AB650" s="300"/>
      <c r="AC650" s="300"/>
      <c r="AD650" s="300"/>
      <c r="AE650" s="300"/>
      <c r="AF650" s="300"/>
      <c r="AG650" s="300"/>
      <c r="AH650" s="300"/>
      <c r="AI650" s="300"/>
      <c r="AJ650" s="300"/>
      <c r="AK650" s="300"/>
      <c r="AL650" s="300"/>
      <c r="AM650" s="300"/>
      <c r="AN650" s="300"/>
      <c r="AO650" s="300"/>
      <c r="AP650" s="300"/>
      <c r="AQ650" s="300"/>
      <c r="AR650" s="300"/>
      <c r="AS650" s="300"/>
      <c r="AT650" s="300"/>
      <c r="AU650" s="300"/>
      <c r="AV650" s="300"/>
      <c r="AW650" s="300"/>
      <c r="AX650" s="300"/>
      <c r="AY650" s="300"/>
      <c r="AZ650" s="300"/>
      <c r="BA650" s="300"/>
      <c r="BB650" s="300"/>
      <c r="BC650" s="300"/>
      <c r="BD650" s="300"/>
      <c r="BE650" s="300"/>
      <c r="BF650" s="300"/>
      <c r="BG650" s="300"/>
      <c r="BH650" s="300"/>
      <c r="BI650" s="300"/>
      <c r="BJ650" s="300"/>
      <c r="BK650" s="300"/>
      <c r="BL650" s="300"/>
      <c r="BM650" s="300"/>
      <c r="BN650" s="300"/>
      <c r="BO650" s="300"/>
      <c r="BP650" s="300"/>
      <c r="BQ650" s="300"/>
      <c r="BR650" s="300"/>
      <c r="BS650" s="300"/>
      <c r="BT650" s="300"/>
      <c r="BU650" s="300"/>
      <c r="BV650" s="300"/>
      <c r="BW650" s="300"/>
      <c r="BX650" s="300"/>
      <c r="BY650" s="300"/>
      <c r="BZ650" s="300"/>
      <c r="CA650" s="300"/>
      <c r="CB650" s="300"/>
      <c r="CC650" s="300"/>
      <c r="CD650" s="300"/>
      <c r="CE650" s="300"/>
      <c r="CF650" s="300"/>
      <c r="CG650" s="300"/>
      <c r="CH650" s="300"/>
      <c r="CI650" s="300"/>
      <c r="CJ650" s="300"/>
      <c r="CK650" s="300"/>
      <c r="CL650" s="300"/>
      <c r="CM650" s="300"/>
      <c r="CN650" s="300"/>
      <c r="CO650" s="300"/>
      <c r="CP650" s="300"/>
      <c r="CQ650" s="300"/>
      <c r="CR650" s="300"/>
      <c r="CS650" s="300"/>
      <c r="CT650" s="300"/>
      <c r="CU650" s="300"/>
      <c r="CV650" s="300"/>
      <c r="CW650" s="300"/>
      <c r="CX650" s="300"/>
      <c r="CY650" s="300"/>
      <c r="CZ650" s="300"/>
      <c r="DA650" s="300"/>
      <c r="DB650" s="300"/>
      <c r="DC650" s="300"/>
      <c r="DD650" s="300"/>
      <c r="DE650" s="300"/>
      <c r="DF650" s="300"/>
      <c r="DG650" s="300"/>
      <c r="DH650" s="300"/>
      <c r="DI650" s="300"/>
      <c r="DJ650" s="300"/>
      <c r="DK650" s="300"/>
      <c r="DL650" s="300"/>
      <c r="DM650" s="300"/>
      <c r="DN650" s="300"/>
      <c r="DO650" s="300"/>
      <c r="DP650" s="300"/>
      <c r="DQ650" s="300"/>
      <c r="DR650" s="300"/>
      <c r="DS650" s="300"/>
      <c r="DT650" s="300"/>
      <c r="DU650" s="300"/>
      <c r="DV650" s="300"/>
      <c r="DW650" s="300"/>
      <c r="DX650" s="300"/>
      <c r="DY650" s="300"/>
      <c r="DZ650" s="300"/>
      <c r="EA650" s="300"/>
      <c r="EB650" s="300"/>
      <c r="EC650" s="300"/>
      <c r="ED650" s="300"/>
      <c r="EE650" s="300"/>
      <c r="EF650" s="300"/>
      <c r="EG650" s="301"/>
      <c r="EH650" s="301"/>
      <c r="EI650" s="301"/>
      <c r="EJ650" s="301"/>
      <c r="EK650" s="301"/>
      <c r="EL650" s="301"/>
      <c r="EM650" s="301"/>
      <c r="EN650" s="301"/>
      <c r="EO650" s="301"/>
      <c r="EP650" s="301"/>
      <c r="EQ650" s="301"/>
      <c r="ER650" s="301"/>
      <c r="ES650" s="301"/>
      <c r="ET650" s="301"/>
    </row>
    <row r="651" spans="1:150" x14ac:dyDescent="0.25">
      <c r="A651" s="301"/>
      <c r="C651" s="301"/>
      <c r="D651" s="301"/>
      <c r="E651" s="301"/>
      <c r="F651" s="301"/>
      <c r="G651" s="301"/>
      <c r="H651" s="301"/>
      <c r="I651" s="301"/>
      <c r="J651" s="300"/>
      <c r="K651" s="300"/>
      <c r="L651" s="300"/>
      <c r="M651" s="300"/>
      <c r="N651" s="300"/>
      <c r="O651" s="300"/>
      <c r="P651" s="300"/>
      <c r="Q651" s="300"/>
      <c r="R651" s="300"/>
      <c r="S651" s="300"/>
      <c r="T651" s="300"/>
      <c r="U651" s="300"/>
      <c r="V651" s="300"/>
      <c r="W651" s="300"/>
      <c r="X651" s="300"/>
      <c r="Y651" s="300"/>
      <c r="Z651" s="300"/>
      <c r="AA651" s="300"/>
      <c r="AB651" s="300"/>
      <c r="AC651" s="300"/>
      <c r="AD651" s="300"/>
      <c r="AE651" s="300"/>
      <c r="AF651" s="300"/>
      <c r="AG651" s="300"/>
      <c r="AH651" s="300"/>
      <c r="AI651" s="300"/>
      <c r="AJ651" s="300"/>
      <c r="AK651" s="300"/>
      <c r="AL651" s="300"/>
      <c r="AM651" s="300"/>
      <c r="AN651" s="300"/>
      <c r="AO651" s="300"/>
      <c r="AP651" s="300"/>
      <c r="AQ651" s="300"/>
      <c r="AR651" s="300"/>
      <c r="AS651" s="300"/>
      <c r="AT651" s="300"/>
      <c r="AU651" s="300"/>
      <c r="AV651" s="300"/>
      <c r="AW651" s="300"/>
      <c r="AX651" s="300"/>
      <c r="AY651" s="300"/>
      <c r="AZ651" s="300"/>
      <c r="BA651" s="300"/>
      <c r="BB651" s="300"/>
      <c r="BC651" s="300"/>
      <c r="BD651" s="300"/>
      <c r="BE651" s="300"/>
      <c r="BF651" s="300"/>
      <c r="BG651" s="300"/>
      <c r="BH651" s="300"/>
      <c r="BI651" s="300"/>
      <c r="BJ651" s="300"/>
      <c r="BK651" s="300"/>
      <c r="BL651" s="300"/>
      <c r="BM651" s="300"/>
      <c r="BN651" s="300"/>
      <c r="BO651" s="300"/>
      <c r="BP651" s="300"/>
      <c r="BQ651" s="300"/>
      <c r="BR651" s="300"/>
      <c r="BS651" s="300"/>
      <c r="BT651" s="300"/>
      <c r="BU651" s="300"/>
      <c r="BV651" s="300"/>
      <c r="BW651" s="300"/>
      <c r="BX651" s="300"/>
      <c r="BY651" s="300"/>
      <c r="BZ651" s="300"/>
      <c r="CA651" s="300"/>
      <c r="CB651" s="300"/>
      <c r="CC651" s="300"/>
      <c r="CD651" s="300"/>
      <c r="CE651" s="300"/>
      <c r="CF651" s="300"/>
      <c r="CG651" s="300"/>
      <c r="CH651" s="300"/>
      <c r="CI651" s="300"/>
      <c r="CJ651" s="300"/>
      <c r="CK651" s="300"/>
      <c r="CL651" s="300"/>
      <c r="CM651" s="300"/>
      <c r="CN651" s="300"/>
      <c r="CO651" s="300"/>
      <c r="CP651" s="300"/>
      <c r="CQ651" s="300"/>
      <c r="CR651" s="300"/>
      <c r="CS651" s="300"/>
      <c r="CT651" s="300"/>
      <c r="CU651" s="300"/>
      <c r="CV651" s="300"/>
      <c r="CW651" s="300"/>
      <c r="CX651" s="300"/>
      <c r="CY651" s="300"/>
      <c r="CZ651" s="300"/>
      <c r="DA651" s="300"/>
      <c r="DB651" s="300"/>
      <c r="DC651" s="300"/>
      <c r="DD651" s="300"/>
      <c r="DE651" s="300"/>
      <c r="DF651" s="300"/>
      <c r="DG651" s="300"/>
      <c r="DH651" s="300"/>
      <c r="DI651" s="300"/>
      <c r="DJ651" s="300"/>
      <c r="DK651" s="300"/>
      <c r="DL651" s="300"/>
      <c r="DM651" s="300"/>
      <c r="DN651" s="300"/>
      <c r="DO651" s="300"/>
      <c r="DP651" s="300"/>
      <c r="DQ651" s="300"/>
      <c r="DR651" s="300"/>
      <c r="DS651" s="300"/>
      <c r="DT651" s="300"/>
      <c r="DU651" s="300"/>
      <c r="DV651" s="300"/>
      <c r="DW651" s="300"/>
      <c r="DX651" s="300"/>
      <c r="DY651" s="300"/>
      <c r="DZ651" s="300"/>
      <c r="EA651" s="300"/>
      <c r="EB651" s="300"/>
      <c r="EC651" s="300"/>
      <c r="ED651" s="300"/>
      <c r="EE651" s="300"/>
      <c r="EF651" s="300"/>
      <c r="EG651" s="301"/>
      <c r="EH651" s="301"/>
      <c r="EI651" s="301"/>
      <c r="EJ651" s="301"/>
      <c r="EK651" s="301"/>
      <c r="EL651" s="301"/>
      <c r="EM651" s="301"/>
      <c r="EN651" s="301"/>
      <c r="EO651" s="301"/>
      <c r="EP651" s="301"/>
      <c r="EQ651" s="301"/>
      <c r="ER651" s="301"/>
      <c r="ES651" s="301"/>
      <c r="ET651" s="301"/>
    </row>
    <row r="652" spans="1:150" x14ac:dyDescent="0.25">
      <c r="A652" s="301"/>
      <c r="C652" s="301"/>
      <c r="D652" s="301"/>
      <c r="E652" s="301"/>
      <c r="F652" s="301"/>
      <c r="G652" s="301"/>
      <c r="H652" s="301"/>
      <c r="I652" s="301"/>
      <c r="J652" s="300"/>
      <c r="K652" s="300"/>
      <c r="L652" s="300"/>
      <c r="M652" s="300"/>
      <c r="N652" s="300"/>
      <c r="O652" s="300"/>
      <c r="P652" s="300"/>
      <c r="Q652" s="300"/>
      <c r="R652" s="300"/>
      <c r="S652" s="300"/>
      <c r="T652" s="300"/>
      <c r="U652" s="300"/>
      <c r="V652" s="300"/>
      <c r="W652" s="300"/>
      <c r="X652" s="300"/>
      <c r="Y652" s="300"/>
      <c r="Z652" s="300"/>
      <c r="AA652" s="300"/>
      <c r="AB652" s="300"/>
      <c r="AC652" s="300"/>
      <c r="AD652" s="300"/>
      <c r="AE652" s="300"/>
      <c r="AF652" s="300"/>
      <c r="AG652" s="300"/>
      <c r="AH652" s="300"/>
      <c r="AI652" s="300"/>
      <c r="AJ652" s="300"/>
      <c r="AK652" s="300"/>
      <c r="AL652" s="300"/>
      <c r="AM652" s="300"/>
      <c r="AN652" s="300"/>
      <c r="AO652" s="300"/>
      <c r="AP652" s="300"/>
      <c r="AQ652" s="300"/>
      <c r="AR652" s="300"/>
      <c r="AS652" s="300"/>
      <c r="AT652" s="300"/>
      <c r="AU652" s="300"/>
      <c r="AV652" s="300"/>
      <c r="AW652" s="300"/>
      <c r="AX652" s="300"/>
      <c r="AY652" s="300"/>
      <c r="AZ652" s="300"/>
      <c r="BA652" s="300"/>
      <c r="BB652" s="300"/>
      <c r="BC652" s="300"/>
      <c r="BD652" s="300"/>
      <c r="BE652" s="300"/>
      <c r="BF652" s="300"/>
      <c r="BG652" s="300"/>
      <c r="BH652" s="300"/>
      <c r="BI652" s="300"/>
      <c r="BJ652" s="300"/>
      <c r="BK652" s="300"/>
      <c r="BL652" s="300"/>
      <c r="BM652" s="300"/>
      <c r="BN652" s="300"/>
      <c r="BO652" s="300"/>
      <c r="BP652" s="300"/>
      <c r="BQ652" s="300"/>
      <c r="BR652" s="300"/>
      <c r="BS652" s="300"/>
      <c r="BT652" s="300"/>
      <c r="BU652" s="300"/>
      <c r="BV652" s="300"/>
      <c r="BW652" s="300"/>
      <c r="BX652" s="300"/>
      <c r="BY652" s="300"/>
      <c r="BZ652" s="300"/>
      <c r="CA652" s="300"/>
      <c r="CB652" s="300"/>
      <c r="CC652" s="300"/>
      <c r="CD652" s="300"/>
      <c r="CE652" s="300"/>
      <c r="CF652" s="300"/>
      <c r="CG652" s="300"/>
      <c r="CH652" s="300"/>
      <c r="CI652" s="300"/>
      <c r="CJ652" s="300"/>
      <c r="CK652" s="300"/>
      <c r="CL652" s="300"/>
      <c r="CM652" s="300"/>
      <c r="CN652" s="300"/>
      <c r="CO652" s="300"/>
      <c r="CP652" s="300"/>
      <c r="CQ652" s="300"/>
      <c r="CR652" s="300"/>
      <c r="CS652" s="300"/>
      <c r="CT652" s="300"/>
      <c r="CU652" s="300"/>
      <c r="CV652" s="300"/>
      <c r="CW652" s="300"/>
      <c r="CX652" s="300"/>
      <c r="CY652" s="300"/>
      <c r="CZ652" s="300"/>
      <c r="DA652" s="300"/>
      <c r="DB652" s="300"/>
      <c r="DC652" s="300"/>
      <c r="DD652" s="300"/>
      <c r="DE652" s="300"/>
      <c r="DF652" s="300"/>
      <c r="DG652" s="300"/>
      <c r="DH652" s="300"/>
      <c r="DI652" s="300"/>
      <c r="DJ652" s="300"/>
      <c r="DK652" s="300"/>
      <c r="DL652" s="300"/>
      <c r="DM652" s="300"/>
      <c r="DN652" s="300"/>
      <c r="DO652" s="300"/>
      <c r="DP652" s="300"/>
      <c r="DQ652" s="300"/>
      <c r="DR652" s="300"/>
      <c r="DS652" s="300"/>
      <c r="DT652" s="300"/>
      <c r="DU652" s="300"/>
      <c r="DV652" s="300"/>
      <c r="DW652" s="300"/>
      <c r="DX652" s="300"/>
      <c r="DY652" s="300"/>
      <c r="DZ652" s="300"/>
      <c r="EA652" s="300"/>
      <c r="EB652" s="300"/>
      <c r="EC652" s="300"/>
      <c r="ED652" s="300"/>
      <c r="EE652" s="300"/>
      <c r="EF652" s="300"/>
      <c r="EG652" s="301"/>
      <c r="EH652" s="301"/>
      <c r="EI652" s="301"/>
      <c r="EJ652" s="301"/>
      <c r="EK652" s="301"/>
      <c r="EL652" s="301"/>
      <c r="EM652" s="301"/>
      <c r="EN652" s="301"/>
      <c r="EO652" s="301"/>
      <c r="EP652" s="301"/>
      <c r="EQ652" s="301"/>
      <c r="ER652" s="301"/>
      <c r="ES652" s="301"/>
      <c r="ET652" s="301"/>
    </row>
    <row r="653" spans="1:150" x14ac:dyDescent="0.25">
      <c r="A653" s="301"/>
      <c r="C653" s="301"/>
      <c r="D653" s="301"/>
      <c r="E653" s="301"/>
      <c r="F653" s="301"/>
      <c r="G653" s="301"/>
      <c r="H653" s="301"/>
      <c r="I653" s="301"/>
      <c r="J653" s="300"/>
      <c r="K653" s="300"/>
      <c r="L653" s="300"/>
      <c r="M653" s="300"/>
      <c r="N653" s="300"/>
      <c r="O653" s="300"/>
      <c r="P653" s="300"/>
      <c r="Q653" s="300"/>
      <c r="R653" s="300"/>
      <c r="S653" s="300"/>
      <c r="T653" s="300"/>
      <c r="U653" s="300"/>
      <c r="V653" s="300"/>
      <c r="W653" s="300"/>
      <c r="X653" s="300"/>
      <c r="Y653" s="300"/>
      <c r="Z653" s="300"/>
      <c r="AA653" s="300"/>
      <c r="AB653" s="300"/>
      <c r="AC653" s="300"/>
      <c r="AD653" s="300"/>
      <c r="AE653" s="300"/>
      <c r="AF653" s="300"/>
      <c r="AG653" s="300"/>
      <c r="AH653" s="300"/>
      <c r="AI653" s="300"/>
      <c r="AJ653" s="300"/>
      <c r="AK653" s="300"/>
      <c r="AL653" s="300"/>
      <c r="AM653" s="300"/>
      <c r="AN653" s="300"/>
      <c r="AO653" s="300"/>
      <c r="AP653" s="300"/>
      <c r="AQ653" s="300"/>
      <c r="AR653" s="300"/>
      <c r="AS653" s="300"/>
      <c r="AT653" s="300"/>
      <c r="AU653" s="300"/>
      <c r="AV653" s="300"/>
      <c r="AW653" s="300"/>
      <c r="AX653" s="300"/>
      <c r="AY653" s="300"/>
      <c r="AZ653" s="300"/>
      <c r="BA653" s="300"/>
      <c r="BB653" s="300"/>
      <c r="BC653" s="300"/>
      <c r="BD653" s="300"/>
      <c r="BE653" s="300"/>
      <c r="BF653" s="300"/>
      <c r="BG653" s="300"/>
      <c r="BH653" s="300"/>
      <c r="BI653" s="300"/>
      <c r="BJ653" s="300"/>
      <c r="BK653" s="300"/>
      <c r="BL653" s="300"/>
      <c r="BM653" s="300"/>
      <c r="BN653" s="300"/>
      <c r="BO653" s="300"/>
      <c r="BP653" s="300"/>
      <c r="BQ653" s="300"/>
      <c r="BR653" s="300"/>
      <c r="BS653" s="300"/>
      <c r="BT653" s="300"/>
      <c r="BU653" s="300"/>
      <c r="BV653" s="300"/>
      <c r="BW653" s="300"/>
      <c r="BX653" s="300"/>
      <c r="BY653" s="300"/>
      <c r="BZ653" s="300"/>
      <c r="CA653" s="300"/>
      <c r="CB653" s="300"/>
      <c r="CC653" s="300"/>
      <c r="CD653" s="300"/>
      <c r="CE653" s="300"/>
      <c r="CF653" s="300"/>
      <c r="CG653" s="300"/>
      <c r="CH653" s="300"/>
      <c r="CI653" s="300"/>
      <c r="CJ653" s="300"/>
      <c r="CK653" s="300"/>
      <c r="CL653" s="300"/>
      <c r="CM653" s="300"/>
      <c r="CN653" s="300"/>
      <c r="CO653" s="300"/>
      <c r="CP653" s="300"/>
      <c r="CQ653" s="300"/>
      <c r="CR653" s="300"/>
      <c r="CS653" s="300"/>
      <c r="CT653" s="300"/>
      <c r="CU653" s="300"/>
      <c r="CV653" s="300"/>
      <c r="CW653" s="300"/>
      <c r="CX653" s="300"/>
      <c r="CY653" s="300"/>
      <c r="CZ653" s="300"/>
      <c r="DA653" s="300"/>
      <c r="DB653" s="300"/>
      <c r="DC653" s="300"/>
      <c r="DD653" s="300"/>
      <c r="DE653" s="300"/>
      <c r="DF653" s="300"/>
      <c r="DG653" s="300"/>
      <c r="DH653" s="300"/>
      <c r="DI653" s="300"/>
      <c r="DJ653" s="300"/>
      <c r="DK653" s="300"/>
      <c r="DL653" s="300"/>
      <c r="DM653" s="300"/>
      <c r="DN653" s="300"/>
      <c r="DO653" s="300"/>
      <c r="DP653" s="300"/>
      <c r="DQ653" s="300"/>
      <c r="DR653" s="300"/>
      <c r="DS653" s="300"/>
      <c r="DT653" s="300"/>
      <c r="DU653" s="300"/>
      <c r="DV653" s="300"/>
      <c r="DW653" s="300"/>
      <c r="DX653" s="300"/>
      <c r="DY653" s="300"/>
      <c r="DZ653" s="300"/>
      <c r="EA653" s="300"/>
      <c r="EB653" s="300"/>
      <c r="EC653" s="300"/>
      <c r="ED653" s="300"/>
      <c r="EE653" s="300"/>
      <c r="EF653" s="300"/>
      <c r="EG653" s="301"/>
      <c r="EH653" s="301"/>
      <c r="EI653" s="301"/>
      <c r="EJ653" s="301"/>
      <c r="EK653" s="301"/>
      <c r="EL653" s="301"/>
      <c r="EM653" s="301"/>
      <c r="EN653" s="301"/>
      <c r="EO653" s="301"/>
      <c r="EP653" s="301"/>
      <c r="EQ653" s="301"/>
      <c r="ER653" s="301"/>
      <c r="ES653" s="301"/>
      <c r="ET653" s="301"/>
    </row>
    <row r="654" spans="1:150" x14ac:dyDescent="0.25">
      <c r="A654" s="301"/>
      <c r="C654" s="301"/>
      <c r="D654" s="301"/>
      <c r="E654" s="301"/>
      <c r="F654" s="301"/>
      <c r="G654" s="301"/>
      <c r="H654" s="301"/>
      <c r="I654" s="301"/>
      <c r="J654" s="300"/>
      <c r="K654" s="300"/>
      <c r="L654" s="300"/>
      <c r="M654" s="300"/>
      <c r="N654" s="300"/>
      <c r="O654" s="300"/>
      <c r="P654" s="300"/>
      <c r="Q654" s="300"/>
      <c r="R654" s="300"/>
      <c r="S654" s="300"/>
      <c r="T654" s="300"/>
      <c r="U654" s="300"/>
      <c r="V654" s="300"/>
      <c r="W654" s="300"/>
      <c r="X654" s="300"/>
      <c r="Y654" s="300"/>
      <c r="Z654" s="300"/>
      <c r="AA654" s="300"/>
      <c r="AB654" s="300"/>
      <c r="AC654" s="300"/>
      <c r="AD654" s="300"/>
      <c r="AE654" s="300"/>
      <c r="AF654" s="300"/>
      <c r="AG654" s="300"/>
      <c r="AH654" s="300"/>
      <c r="AI654" s="300"/>
      <c r="AJ654" s="300"/>
      <c r="AK654" s="300"/>
      <c r="AL654" s="300"/>
      <c r="AM654" s="300"/>
      <c r="AN654" s="300"/>
      <c r="AO654" s="300"/>
      <c r="AP654" s="300"/>
      <c r="AQ654" s="300"/>
      <c r="AR654" s="300"/>
      <c r="AS654" s="300"/>
      <c r="AT654" s="300"/>
      <c r="AU654" s="300"/>
      <c r="AV654" s="300"/>
      <c r="AW654" s="300"/>
      <c r="AX654" s="300"/>
      <c r="AY654" s="300"/>
      <c r="AZ654" s="300"/>
      <c r="BA654" s="300"/>
      <c r="BB654" s="300"/>
      <c r="BC654" s="300"/>
      <c r="BD654" s="300"/>
      <c r="BE654" s="300"/>
      <c r="BF654" s="300"/>
      <c r="BG654" s="300"/>
      <c r="BH654" s="300"/>
      <c r="BI654" s="300"/>
      <c r="BJ654" s="300"/>
      <c r="BK654" s="300"/>
      <c r="BL654" s="300"/>
      <c r="BM654" s="300"/>
      <c r="BN654" s="300"/>
      <c r="BO654" s="300"/>
      <c r="BP654" s="300"/>
      <c r="BQ654" s="300"/>
      <c r="BR654" s="300"/>
      <c r="BS654" s="300"/>
      <c r="BT654" s="300"/>
      <c r="BU654" s="300"/>
      <c r="BV654" s="300"/>
      <c r="BW654" s="300"/>
      <c r="BX654" s="300"/>
      <c r="BY654" s="300"/>
      <c r="BZ654" s="300"/>
      <c r="CA654" s="300"/>
      <c r="CB654" s="300"/>
      <c r="CC654" s="300"/>
      <c r="CD654" s="300"/>
      <c r="CE654" s="300"/>
      <c r="CF654" s="300"/>
      <c r="CG654" s="300"/>
      <c r="CH654" s="300"/>
      <c r="CI654" s="300"/>
      <c r="CJ654" s="300"/>
      <c r="CK654" s="300"/>
      <c r="CL654" s="300"/>
      <c r="CM654" s="300"/>
      <c r="CN654" s="300"/>
      <c r="CO654" s="300"/>
      <c r="CP654" s="300"/>
      <c r="CQ654" s="300"/>
      <c r="CR654" s="300"/>
      <c r="CS654" s="300"/>
      <c r="CT654" s="300"/>
      <c r="CU654" s="300"/>
      <c r="CV654" s="300"/>
      <c r="CW654" s="300"/>
      <c r="CX654" s="300"/>
      <c r="CY654" s="300"/>
      <c r="CZ654" s="300"/>
      <c r="DA654" s="300"/>
      <c r="DB654" s="300"/>
      <c r="DC654" s="300"/>
      <c r="DD654" s="300"/>
      <c r="DE654" s="300"/>
      <c r="DF654" s="300"/>
      <c r="DG654" s="300"/>
      <c r="DH654" s="300"/>
      <c r="DI654" s="300"/>
      <c r="DJ654" s="300"/>
      <c r="DK654" s="300"/>
      <c r="DL654" s="300"/>
      <c r="DM654" s="300"/>
      <c r="DN654" s="300"/>
      <c r="DO654" s="300"/>
      <c r="DP654" s="300"/>
      <c r="DQ654" s="300"/>
      <c r="DR654" s="300"/>
      <c r="DS654" s="300"/>
      <c r="DT654" s="300"/>
      <c r="DU654" s="300"/>
      <c r="DV654" s="300"/>
      <c r="DW654" s="300"/>
      <c r="DX654" s="300"/>
      <c r="DY654" s="300"/>
      <c r="DZ654" s="300"/>
      <c r="EA654" s="300"/>
      <c r="EB654" s="300"/>
      <c r="EC654" s="300"/>
      <c r="ED654" s="300"/>
      <c r="EE654" s="300"/>
      <c r="EF654" s="300"/>
      <c r="EG654" s="301"/>
      <c r="EH654" s="301"/>
      <c r="EI654" s="301"/>
      <c r="EJ654" s="301"/>
      <c r="EK654" s="301"/>
      <c r="EL654" s="301"/>
      <c r="EM654" s="301"/>
      <c r="EN654" s="301"/>
      <c r="EO654" s="301"/>
      <c r="EP654" s="301"/>
      <c r="EQ654" s="301"/>
      <c r="ER654" s="301"/>
      <c r="ES654" s="301"/>
      <c r="ET654" s="301"/>
    </row>
    <row r="655" spans="1:150" x14ac:dyDescent="0.25">
      <c r="A655" s="301"/>
      <c r="C655" s="301"/>
      <c r="D655" s="301"/>
      <c r="E655" s="301"/>
      <c r="F655" s="301"/>
      <c r="G655" s="301"/>
      <c r="H655" s="301"/>
      <c r="I655" s="301"/>
      <c r="J655" s="300"/>
      <c r="K655" s="300"/>
      <c r="L655" s="300"/>
      <c r="M655" s="300"/>
      <c r="N655" s="300"/>
      <c r="O655" s="300"/>
      <c r="P655" s="300"/>
      <c r="Q655" s="300"/>
      <c r="R655" s="300"/>
      <c r="S655" s="300"/>
      <c r="T655" s="300"/>
      <c r="U655" s="300"/>
      <c r="V655" s="300"/>
      <c r="W655" s="300"/>
      <c r="X655" s="300"/>
      <c r="Y655" s="300"/>
      <c r="Z655" s="300"/>
      <c r="AA655" s="300"/>
      <c r="AB655" s="300"/>
      <c r="AC655" s="300"/>
      <c r="AD655" s="300"/>
      <c r="AE655" s="300"/>
      <c r="AF655" s="300"/>
      <c r="AG655" s="300"/>
      <c r="AH655" s="300"/>
      <c r="AI655" s="300"/>
      <c r="AJ655" s="300"/>
      <c r="AK655" s="300"/>
      <c r="AL655" s="300"/>
      <c r="AM655" s="300"/>
      <c r="AN655" s="300"/>
      <c r="AO655" s="300"/>
      <c r="AP655" s="300"/>
      <c r="AQ655" s="300"/>
      <c r="AR655" s="300"/>
      <c r="AS655" s="300"/>
      <c r="AT655" s="300"/>
      <c r="AU655" s="300"/>
      <c r="AV655" s="300"/>
      <c r="AW655" s="300"/>
      <c r="AX655" s="300"/>
      <c r="AY655" s="300"/>
      <c r="AZ655" s="300"/>
      <c r="BA655" s="300"/>
      <c r="BB655" s="300"/>
      <c r="BC655" s="300"/>
      <c r="BD655" s="300"/>
      <c r="BE655" s="300"/>
      <c r="BF655" s="300"/>
      <c r="BG655" s="300"/>
      <c r="BH655" s="300"/>
      <c r="BI655" s="300"/>
      <c r="BJ655" s="300"/>
      <c r="BK655" s="300"/>
      <c r="BL655" s="300"/>
      <c r="BM655" s="300"/>
      <c r="BN655" s="300"/>
      <c r="BO655" s="300"/>
      <c r="BP655" s="300"/>
      <c r="BQ655" s="300"/>
      <c r="BR655" s="300"/>
      <c r="BS655" s="300"/>
      <c r="BT655" s="300"/>
      <c r="BU655" s="300"/>
      <c r="BV655" s="300"/>
      <c r="BW655" s="300"/>
      <c r="BX655" s="300"/>
      <c r="BY655" s="300"/>
      <c r="BZ655" s="300"/>
      <c r="CA655" s="300"/>
      <c r="CB655" s="300"/>
      <c r="CC655" s="300"/>
      <c r="CD655" s="300"/>
      <c r="CE655" s="300"/>
      <c r="CF655" s="300"/>
      <c r="CG655" s="300"/>
      <c r="CH655" s="300"/>
      <c r="CI655" s="300"/>
      <c r="CJ655" s="300"/>
      <c r="CK655" s="300"/>
      <c r="CL655" s="300"/>
      <c r="CM655" s="300"/>
      <c r="CN655" s="300"/>
      <c r="CO655" s="300"/>
      <c r="CP655" s="300"/>
      <c r="CQ655" s="300"/>
      <c r="CR655" s="300"/>
      <c r="CS655" s="300"/>
      <c r="CT655" s="300"/>
      <c r="CU655" s="300"/>
      <c r="CV655" s="300"/>
      <c r="CW655" s="300"/>
      <c r="CX655" s="300"/>
      <c r="CY655" s="300"/>
      <c r="CZ655" s="300"/>
      <c r="DA655" s="300"/>
      <c r="DB655" s="300"/>
      <c r="DC655" s="300"/>
      <c r="DD655" s="300"/>
      <c r="DE655" s="300"/>
      <c r="DF655" s="300"/>
      <c r="DG655" s="300"/>
      <c r="DH655" s="300"/>
      <c r="DI655" s="300"/>
      <c r="DJ655" s="300"/>
      <c r="DK655" s="300"/>
      <c r="DL655" s="300"/>
      <c r="DM655" s="300"/>
      <c r="DN655" s="300"/>
      <c r="DO655" s="300"/>
      <c r="DP655" s="300"/>
      <c r="DQ655" s="300"/>
      <c r="DR655" s="300"/>
      <c r="DS655" s="300"/>
      <c r="DT655" s="300"/>
      <c r="DU655" s="300"/>
      <c r="DV655" s="300"/>
      <c r="DW655" s="300"/>
      <c r="DX655" s="300"/>
      <c r="DY655" s="300"/>
      <c r="DZ655" s="300"/>
      <c r="EA655" s="300"/>
      <c r="EB655" s="300"/>
      <c r="EC655" s="300"/>
      <c r="ED655" s="300"/>
      <c r="EE655" s="300"/>
      <c r="EF655" s="300"/>
      <c r="EG655" s="301"/>
      <c r="EH655" s="301"/>
      <c r="EI655" s="301"/>
      <c r="EJ655" s="301"/>
      <c r="EK655" s="301"/>
      <c r="EL655" s="301"/>
      <c r="EM655" s="301"/>
      <c r="EN655" s="301"/>
      <c r="EO655" s="301"/>
      <c r="EP655" s="301"/>
      <c r="EQ655" s="301"/>
      <c r="ER655" s="301"/>
      <c r="ES655" s="301"/>
      <c r="ET655" s="301"/>
    </row>
    <row r="656" spans="1:150" x14ac:dyDescent="0.25">
      <c r="A656" s="301"/>
      <c r="C656" s="301"/>
      <c r="D656" s="301"/>
      <c r="E656" s="301"/>
      <c r="F656" s="301"/>
      <c r="G656" s="301"/>
      <c r="H656" s="301"/>
      <c r="I656" s="301"/>
      <c r="J656" s="300"/>
      <c r="K656" s="300"/>
      <c r="L656" s="300"/>
      <c r="M656" s="300"/>
      <c r="N656" s="300"/>
      <c r="O656" s="300"/>
      <c r="P656" s="300"/>
      <c r="Q656" s="300"/>
      <c r="R656" s="300"/>
      <c r="S656" s="300"/>
      <c r="T656" s="300"/>
      <c r="U656" s="300"/>
      <c r="V656" s="300"/>
      <c r="W656" s="300"/>
      <c r="X656" s="300"/>
      <c r="Y656" s="300"/>
      <c r="Z656" s="300"/>
      <c r="AA656" s="300"/>
      <c r="AB656" s="300"/>
      <c r="AC656" s="300"/>
      <c r="AD656" s="300"/>
      <c r="AE656" s="300"/>
      <c r="AF656" s="300"/>
      <c r="AG656" s="300"/>
      <c r="AH656" s="300"/>
      <c r="AI656" s="300"/>
      <c r="AJ656" s="300"/>
      <c r="AK656" s="300"/>
      <c r="AL656" s="300"/>
      <c r="AM656" s="300"/>
      <c r="AN656" s="300"/>
      <c r="AO656" s="300"/>
      <c r="AP656" s="300"/>
      <c r="AQ656" s="300"/>
      <c r="AR656" s="300"/>
      <c r="AS656" s="300"/>
      <c r="AT656" s="300"/>
      <c r="AU656" s="300"/>
      <c r="AV656" s="300"/>
      <c r="AW656" s="300"/>
      <c r="AX656" s="300"/>
      <c r="AY656" s="300"/>
      <c r="AZ656" s="300"/>
      <c r="BA656" s="300"/>
      <c r="BB656" s="300"/>
      <c r="BC656" s="300"/>
      <c r="BD656" s="300"/>
      <c r="BE656" s="300"/>
      <c r="BF656" s="300"/>
      <c r="BG656" s="300"/>
      <c r="BH656" s="300"/>
      <c r="BI656" s="300"/>
      <c r="BJ656" s="300"/>
      <c r="BK656" s="300"/>
      <c r="BL656" s="300"/>
      <c r="BM656" s="300"/>
      <c r="BN656" s="300"/>
      <c r="BO656" s="300"/>
      <c r="BP656" s="300"/>
      <c r="BQ656" s="300"/>
      <c r="BR656" s="300"/>
      <c r="BS656" s="300"/>
      <c r="BT656" s="300"/>
      <c r="BU656" s="300"/>
      <c r="BV656" s="300"/>
      <c r="BW656" s="300"/>
      <c r="BX656" s="300"/>
      <c r="BY656" s="300"/>
      <c r="BZ656" s="300"/>
      <c r="CA656" s="300"/>
      <c r="CB656" s="300"/>
      <c r="CC656" s="300"/>
      <c r="CD656" s="300"/>
      <c r="CE656" s="300"/>
      <c r="CF656" s="300"/>
      <c r="CG656" s="300"/>
      <c r="CH656" s="300"/>
      <c r="CI656" s="300"/>
      <c r="CJ656" s="300"/>
      <c r="CK656" s="300"/>
      <c r="CL656" s="300"/>
      <c r="CM656" s="300"/>
      <c r="CN656" s="300"/>
      <c r="CO656" s="300"/>
      <c r="CP656" s="300"/>
      <c r="CQ656" s="300"/>
      <c r="CR656" s="300"/>
      <c r="CS656" s="300"/>
      <c r="CT656" s="300"/>
      <c r="CU656" s="300"/>
      <c r="CV656" s="300"/>
      <c r="CW656" s="300"/>
      <c r="CX656" s="300"/>
      <c r="CY656" s="300"/>
      <c r="CZ656" s="300"/>
      <c r="DA656" s="300"/>
      <c r="DB656" s="300"/>
      <c r="DC656" s="300"/>
      <c r="DD656" s="300"/>
      <c r="DE656" s="300"/>
      <c r="DF656" s="300"/>
      <c r="DG656" s="300"/>
      <c r="DH656" s="300"/>
      <c r="DI656" s="300"/>
      <c r="DJ656" s="300"/>
      <c r="DK656" s="300"/>
      <c r="DL656" s="300"/>
      <c r="DM656" s="300"/>
      <c r="DN656" s="300"/>
      <c r="DO656" s="300"/>
      <c r="DP656" s="300"/>
      <c r="DQ656" s="300"/>
      <c r="DR656" s="300"/>
      <c r="DS656" s="300"/>
      <c r="DT656" s="300"/>
      <c r="DU656" s="300"/>
      <c r="DV656" s="300"/>
      <c r="DW656" s="300"/>
      <c r="DX656" s="300"/>
      <c r="DY656" s="300"/>
      <c r="DZ656" s="300"/>
      <c r="EA656" s="300"/>
      <c r="EB656" s="300"/>
      <c r="EC656" s="300"/>
      <c r="ED656" s="300"/>
      <c r="EE656" s="300"/>
      <c r="EF656" s="300"/>
      <c r="EG656" s="301"/>
      <c r="EH656" s="301"/>
      <c r="EI656" s="301"/>
      <c r="EJ656" s="301"/>
      <c r="EK656" s="301"/>
      <c r="EL656" s="301"/>
      <c r="EM656" s="301"/>
      <c r="EN656" s="301"/>
      <c r="EO656" s="301"/>
      <c r="EP656" s="301"/>
      <c r="EQ656" s="301"/>
      <c r="ER656" s="301"/>
      <c r="ES656" s="301"/>
      <c r="ET656" s="301"/>
    </row>
    <row r="657" spans="1:150" x14ac:dyDescent="0.25">
      <c r="A657" s="301"/>
      <c r="C657" s="301"/>
      <c r="D657" s="301"/>
      <c r="E657" s="301"/>
      <c r="F657" s="301"/>
      <c r="G657" s="301"/>
      <c r="H657" s="301"/>
      <c r="I657" s="301"/>
      <c r="J657" s="300"/>
      <c r="K657" s="300"/>
      <c r="L657" s="300"/>
      <c r="M657" s="300"/>
      <c r="N657" s="300"/>
      <c r="O657" s="300"/>
      <c r="P657" s="300"/>
      <c r="Q657" s="300"/>
      <c r="R657" s="300"/>
      <c r="S657" s="300"/>
      <c r="T657" s="300"/>
      <c r="U657" s="300"/>
      <c r="V657" s="300"/>
      <c r="W657" s="300"/>
      <c r="X657" s="300"/>
      <c r="Y657" s="300"/>
      <c r="Z657" s="300"/>
      <c r="AA657" s="300"/>
      <c r="AB657" s="300"/>
      <c r="AC657" s="300"/>
      <c r="AD657" s="300"/>
      <c r="AE657" s="300"/>
      <c r="AF657" s="300"/>
      <c r="AG657" s="300"/>
      <c r="AH657" s="300"/>
      <c r="AI657" s="300"/>
      <c r="AJ657" s="300"/>
      <c r="AK657" s="300"/>
      <c r="AL657" s="300"/>
      <c r="AM657" s="300"/>
      <c r="AN657" s="300"/>
      <c r="AO657" s="300"/>
      <c r="AP657" s="300"/>
      <c r="AQ657" s="300"/>
      <c r="AR657" s="300"/>
      <c r="AS657" s="300"/>
      <c r="AT657" s="300"/>
      <c r="AU657" s="300"/>
      <c r="AV657" s="300"/>
      <c r="AW657" s="300"/>
      <c r="AX657" s="300"/>
      <c r="AY657" s="300"/>
      <c r="AZ657" s="300"/>
      <c r="BA657" s="300"/>
      <c r="BB657" s="300"/>
      <c r="BC657" s="300"/>
      <c r="BD657" s="300"/>
      <c r="BE657" s="300"/>
      <c r="BF657" s="300"/>
      <c r="BG657" s="300"/>
      <c r="BH657" s="300"/>
      <c r="BI657" s="300"/>
      <c r="BJ657" s="300"/>
      <c r="BK657" s="300"/>
      <c r="BL657" s="300"/>
      <c r="BM657" s="300"/>
      <c r="BN657" s="300"/>
      <c r="BO657" s="300"/>
      <c r="BP657" s="300"/>
      <c r="BQ657" s="300"/>
      <c r="BR657" s="300"/>
      <c r="BS657" s="300"/>
      <c r="BT657" s="300"/>
      <c r="BU657" s="300"/>
      <c r="BV657" s="300"/>
      <c r="BW657" s="300"/>
      <c r="BX657" s="300"/>
      <c r="BY657" s="300"/>
      <c r="BZ657" s="300"/>
      <c r="CA657" s="300"/>
      <c r="CB657" s="300"/>
      <c r="CC657" s="300"/>
      <c r="CD657" s="300"/>
      <c r="CE657" s="300"/>
      <c r="CF657" s="300"/>
      <c r="CG657" s="300"/>
      <c r="CH657" s="300"/>
      <c r="CI657" s="300"/>
      <c r="CJ657" s="300"/>
      <c r="CK657" s="300"/>
      <c r="CL657" s="300"/>
      <c r="CM657" s="300"/>
      <c r="CN657" s="300"/>
      <c r="CO657" s="300"/>
      <c r="CP657" s="300"/>
      <c r="CQ657" s="300"/>
      <c r="CR657" s="300"/>
      <c r="CS657" s="300"/>
      <c r="CT657" s="300"/>
      <c r="CU657" s="300"/>
      <c r="CV657" s="300"/>
      <c r="CW657" s="300"/>
      <c r="CX657" s="300"/>
      <c r="CY657" s="300"/>
      <c r="CZ657" s="300"/>
      <c r="DA657" s="300"/>
      <c r="DB657" s="300"/>
      <c r="DC657" s="300"/>
      <c r="DD657" s="300"/>
      <c r="DE657" s="300"/>
      <c r="DF657" s="300"/>
      <c r="DG657" s="300"/>
      <c r="DH657" s="300"/>
      <c r="DI657" s="300"/>
      <c r="DJ657" s="300"/>
      <c r="DK657" s="300"/>
      <c r="DL657" s="300"/>
      <c r="DM657" s="300"/>
      <c r="DN657" s="300"/>
      <c r="DO657" s="300"/>
      <c r="DP657" s="300"/>
      <c r="DQ657" s="300"/>
      <c r="DR657" s="300"/>
      <c r="DS657" s="300"/>
      <c r="DT657" s="300"/>
      <c r="DU657" s="300"/>
      <c r="DV657" s="300"/>
      <c r="DW657" s="300"/>
      <c r="DX657" s="300"/>
      <c r="DY657" s="300"/>
      <c r="DZ657" s="300"/>
      <c r="EA657" s="300"/>
      <c r="EB657" s="300"/>
      <c r="EC657" s="300"/>
      <c r="ED657" s="300"/>
      <c r="EE657" s="300"/>
      <c r="EF657" s="300"/>
      <c r="EG657" s="301"/>
      <c r="EH657" s="301"/>
      <c r="EI657" s="301"/>
      <c r="EJ657" s="301"/>
      <c r="EK657" s="301"/>
      <c r="EL657" s="301"/>
      <c r="EM657" s="301"/>
      <c r="EN657" s="301"/>
      <c r="EO657" s="301"/>
      <c r="EP657" s="301"/>
      <c r="EQ657" s="301"/>
      <c r="ER657" s="301"/>
      <c r="ES657" s="301"/>
      <c r="ET657" s="301"/>
    </row>
    <row r="658" spans="1:150" x14ac:dyDescent="0.25">
      <c r="A658" s="301"/>
      <c r="C658" s="301"/>
      <c r="D658" s="301"/>
      <c r="E658" s="301"/>
      <c r="F658" s="301"/>
      <c r="G658" s="301"/>
      <c r="H658" s="301"/>
      <c r="I658" s="301"/>
      <c r="J658" s="300"/>
      <c r="K658" s="300"/>
      <c r="L658" s="300"/>
      <c r="M658" s="300"/>
      <c r="N658" s="300"/>
      <c r="O658" s="300"/>
      <c r="P658" s="300"/>
      <c r="Q658" s="300"/>
      <c r="R658" s="300"/>
      <c r="S658" s="300"/>
      <c r="T658" s="300"/>
      <c r="U658" s="300"/>
      <c r="V658" s="300"/>
      <c r="W658" s="300"/>
      <c r="X658" s="300"/>
      <c r="Y658" s="300"/>
      <c r="Z658" s="300"/>
      <c r="AA658" s="300"/>
      <c r="AB658" s="300"/>
      <c r="AC658" s="300"/>
      <c r="AD658" s="300"/>
      <c r="AE658" s="300"/>
      <c r="AF658" s="300"/>
      <c r="AG658" s="300"/>
      <c r="AH658" s="300"/>
      <c r="AI658" s="300"/>
      <c r="AJ658" s="300"/>
      <c r="AK658" s="300"/>
      <c r="AL658" s="300"/>
      <c r="AM658" s="300"/>
      <c r="AN658" s="300"/>
      <c r="AO658" s="300"/>
      <c r="AP658" s="300"/>
      <c r="AQ658" s="300"/>
      <c r="AR658" s="300"/>
      <c r="AS658" s="300"/>
      <c r="AT658" s="300"/>
      <c r="AU658" s="300"/>
      <c r="AV658" s="300"/>
      <c r="AW658" s="300"/>
      <c r="AX658" s="300"/>
      <c r="AY658" s="300"/>
      <c r="AZ658" s="300"/>
      <c r="BA658" s="300"/>
      <c r="BB658" s="300"/>
      <c r="BC658" s="300"/>
      <c r="BD658" s="300"/>
      <c r="BE658" s="300"/>
      <c r="BF658" s="300"/>
      <c r="BG658" s="300"/>
      <c r="BH658" s="300"/>
      <c r="BI658" s="300"/>
      <c r="BJ658" s="300"/>
      <c r="BK658" s="300"/>
      <c r="BL658" s="300"/>
      <c r="BM658" s="300"/>
      <c r="BN658" s="300"/>
      <c r="BO658" s="300"/>
      <c r="BP658" s="300"/>
      <c r="BQ658" s="300"/>
      <c r="BR658" s="300"/>
      <c r="BS658" s="300"/>
      <c r="BT658" s="300"/>
      <c r="BU658" s="300"/>
      <c r="BV658" s="300"/>
      <c r="BW658" s="300"/>
      <c r="BX658" s="300"/>
      <c r="BY658" s="300"/>
      <c r="BZ658" s="300"/>
      <c r="CA658" s="300"/>
      <c r="CB658" s="300"/>
      <c r="CC658" s="300"/>
      <c r="CD658" s="300"/>
      <c r="CE658" s="300"/>
      <c r="CF658" s="300"/>
      <c r="CG658" s="300"/>
      <c r="CH658" s="300"/>
      <c r="CI658" s="300"/>
      <c r="CJ658" s="300"/>
      <c r="CK658" s="300"/>
      <c r="CL658" s="300"/>
      <c r="CM658" s="300"/>
      <c r="CN658" s="300"/>
      <c r="CO658" s="300"/>
      <c r="CP658" s="300"/>
      <c r="CQ658" s="300"/>
      <c r="CR658" s="300"/>
      <c r="CS658" s="300"/>
      <c r="CT658" s="300"/>
      <c r="CU658" s="300"/>
      <c r="CV658" s="300"/>
      <c r="CW658" s="300"/>
      <c r="CX658" s="300"/>
      <c r="CY658" s="300"/>
      <c r="CZ658" s="300"/>
      <c r="DA658" s="300"/>
      <c r="DB658" s="300"/>
      <c r="DC658" s="300"/>
      <c r="DD658" s="300"/>
      <c r="DE658" s="300"/>
      <c r="DF658" s="300"/>
      <c r="DG658" s="300"/>
      <c r="DH658" s="300"/>
      <c r="DI658" s="300"/>
      <c r="DJ658" s="300"/>
      <c r="DK658" s="300"/>
      <c r="DL658" s="300"/>
      <c r="DM658" s="300"/>
      <c r="DN658" s="300"/>
      <c r="DO658" s="300"/>
      <c r="DP658" s="300"/>
      <c r="DQ658" s="300"/>
      <c r="DR658" s="300"/>
      <c r="DS658" s="300"/>
      <c r="DT658" s="300"/>
      <c r="DU658" s="300"/>
      <c r="DV658" s="300"/>
      <c r="DW658" s="300"/>
      <c r="DX658" s="300"/>
      <c r="DY658" s="300"/>
      <c r="DZ658" s="300"/>
      <c r="EA658" s="300"/>
      <c r="EB658" s="300"/>
      <c r="EC658" s="300"/>
      <c r="ED658" s="300"/>
      <c r="EE658" s="300"/>
      <c r="EF658" s="300"/>
      <c r="EG658" s="301"/>
      <c r="EH658" s="301"/>
      <c r="EI658" s="301"/>
      <c r="EJ658" s="301"/>
      <c r="EK658" s="301"/>
      <c r="EL658" s="301"/>
      <c r="EM658" s="301"/>
      <c r="EN658" s="301"/>
      <c r="EO658" s="301"/>
      <c r="EP658" s="301"/>
      <c r="EQ658" s="301"/>
      <c r="ER658" s="301"/>
      <c r="ES658" s="301"/>
      <c r="ET658" s="301"/>
    </row>
    <row r="659" spans="1:150" x14ac:dyDescent="0.25">
      <c r="A659" s="301"/>
      <c r="C659" s="301"/>
      <c r="D659" s="301"/>
      <c r="E659" s="301"/>
      <c r="F659" s="301"/>
      <c r="G659" s="301"/>
      <c r="H659" s="301"/>
      <c r="I659" s="301"/>
      <c r="J659" s="300"/>
      <c r="K659" s="300"/>
      <c r="L659" s="300"/>
      <c r="M659" s="300"/>
      <c r="N659" s="300"/>
      <c r="O659" s="300"/>
      <c r="P659" s="300"/>
      <c r="Q659" s="300"/>
      <c r="R659" s="300"/>
      <c r="S659" s="300"/>
      <c r="T659" s="300"/>
      <c r="U659" s="300"/>
      <c r="V659" s="300"/>
      <c r="W659" s="300"/>
      <c r="X659" s="300"/>
      <c r="Y659" s="300"/>
      <c r="Z659" s="300"/>
      <c r="AA659" s="300"/>
      <c r="AB659" s="300"/>
      <c r="AC659" s="300"/>
      <c r="AD659" s="300"/>
      <c r="AE659" s="300"/>
      <c r="AF659" s="300"/>
      <c r="AG659" s="300"/>
      <c r="AH659" s="300"/>
      <c r="AI659" s="300"/>
      <c r="AJ659" s="300"/>
      <c r="AK659" s="300"/>
      <c r="AL659" s="300"/>
      <c r="AM659" s="300"/>
      <c r="AN659" s="300"/>
      <c r="AO659" s="300"/>
      <c r="AP659" s="300"/>
      <c r="AQ659" s="300"/>
      <c r="AR659" s="300"/>
      <c r="AS659" s="300"/>
      <c r="AT659" s="300"/>
      <c r="AU659" s="300"/>
      <c r="AV659" s="300"/>
      <c r="AW659" s="300"/>
      <c r="AX659" s="300"/>
      <c r="AY659" s="300"/>
      <c r="AZ659" s="300"/>
      <c r="BA659" s="300"/>
      <c r="BB659" s="300"/>
      <c r="BC659" s="300"/>
      <c r="BD659" s="300"/>
      <c r="BE659" s="300"/>
      <c r="BF659" s="300"/>
      <c r="BG659" s="300"/>
      <c r="BH659" s="300"/>
      <c r="BI659" s="300"/>
      <c r="BJ659" s="300"/>
      <c r="BK659" s="300"/>
      <c r="BL659" s="300"/>
      <c r="BM659" s="300"/>
      <c r="BN659" s="300"/>
      <c r="BO659" s="300"/>
      <c r="BP659" s="300"/>
      <c r="BQ659" s="300"/>
      <c r="BR659" s="300"/>
      <c r="BS659" s="300"/>
      <c r="BT659" s="300"/>
      <c r="BU659" s="300"/>
      <c r="BV659" s="300"/>
      <c r="BW659" s="300"/>
      <c r="BX659" s="300"/>
      <c r="BY659" s="300"/>
      <c r="BZ659" s="300"/>
      <c r="CA659" s="300"/>
      <c r="CB659" s="300"/>
      <c r="CC659" s="300"/>
      <c r="CD659" s="300"/>
      <c r="CE659" s="300"/>
      <c r="CF659" s="300"/>
      <c r="CG659" s="300"/>
      <c r="CH659" s="300"/>
      <c r="CI659" s="300"/>
      <c r="CJ659" s="300"/>
      <c r="CK659" s="300"/>
      <c r="CL659" s="300"/>
      <c r="CM659" s="300"/>
      <c r="CN659" s="300"/>
      <c r="CO659" s="300"/>
      <c r="CP659" s="300"/>
      <c r="CQ659" s="300"/>
      <c r="CR659" s="300"/>
      <c r="CS659" s="300"/>
      <c r="CT659" s="300"/>
      <c r="CU659" s="300"/>
      <c r="CV659" s="300"/>
      <c r="CW659" s="300"/>
      <c r="CX659" s="300"/>
      <c r="CY659" s="300"/>
      <c r="CZ659" s="300"/>
      <c r="DA659" s="300"/>
      <c r="DB659" s="300"/>
      <c r="DC659" s="300"/>
      <c r="DD659" s="300"/>
      <c r="DE659" s="300"/>
      <c r="DF659" s="300"/>
      <c r="DG659" s="300"/>
      <c r="DH659" s="300"/>
      <c r="DI659" s="300"/>
      <c r="DJ659" s="300"/>
      <c r="DK659" s="300"/>
      <c r="DL659" s="300"/>
      <c r="DM659" s="300"/>
      <c r="DN659" s="300"/>
      <c r="DO659" s="300"/>
      <c r="DP659" s="300"/>
      <c r="DQ659" s="300"/>
      <c r="DR659" s="300"/>
      <c r="DS659" s="300"/>
      <c r="DT659" s="300"/>
      <c r="DU659" s="300"/>
      <c r="DV659" s="300"/>
      <c r="DW659" s="300"/>
      <c r="DX659" s="300"/>
      <c r="DY659" s="300"/>
      <c r="DZ659" s="300"/>
      <c r="EA659" s="300"/>
      <c r="EB659" s="300"/>
      <c r="EC659" s="300"/>
      <c r="ED659" s="300"/>
      <c r="EE659" s="300"/>
      <c r="EF659" s="300"/>
      <c r="EG659" s="301"/>
      <c r="EH659" s="301"/>
      <c r="EI659" s="301"/>
      <c r="EJ659" s="301"/>
      <c r="EK659" s="301"/>
      <c r="EL659" s="301"/>
      <c r="EM659" s="301"/>
      <c r="EN659" s="301"/>
      <c r="EO659" s="301"/>
      <c r="EP659" s="301"/>
      <c r="EQ659" s="301"/>
      <c r="ER659" s="301"/>
      <c r="ES659" s="301"/>
      <c r="ET659" s="301"/>
    </row>
    <row r="660" spans="1:150" x14ac:dyDescent="0.25">
      <c r="A660" s="301"/>
      <c r="C660" s="301"/>
      <c r="D660" s="301"/>
      <c r="E660" s="301"/>
      <c r="F660" s="301"/>
      <c r="G660" s="301"/>
      <c r="H660" s="301"/>
      <c r="I660" s="301"/>
      <c r="J660" s="300"/>
      <c r="K660" s="300"/>
      <c r="L660" s="300"/>
      <c r="M660" s="300"/>
      <c r="N660" s="300"/>
      <c r="O660" s="300"/>
      <c r="P660" s="300"/>
      <c r="Q660" s="300"/>
      <c r="R660" s="300"/>
      <c r="S660" s="300"/>
      <c r="T660" s="300"/>
      <c r="U660" s="300"/>
      <c r="V660" s="300"/>
      <c r="W660" s="300"/>
      <c r="X660" s="300"/>
      <c r="Y660" s="300"/>
      <c r="Z660" s="300"/>
      <c r="AA660" s="300"/>
      <c r="AB660" s="300"/>
      <c r="AC660" s="300"/>
      <c r="AD660" s="300"/>
      <c r="AE660" s="300"/>
      <c r="AF660" s="300"/>
      <c r="AG660" s="300"/>
      <c r="AH660" s="300"/>
      <c r="AI660" s="300"/>
      <c r="AJ660" s="300"/>
      <c r="AK660" s="300"/>
      <c r="AL660" s="300"/>
      <c r="AM660" s="300"/>
      <c r="AN660" s="300"/>
      <c r="AO660" s="300"/>
      <c r="AP660" s="300"/>
      <c r="AQ660" s="300"/>
      <c r="AR660" s="300"/>
      <c r="AS660" s="300"/>
      <c r="AT660" s="300"/>
      <c r="AU660" s="300"/>
      <c r="AV660" s="300"/>
      <c r="AW660" s="300"/>
      <c r="AX660" s="300"/>
      <c r="AY660" s="300"/>
      <c r="AZ660" s="300"/>
      <c r="BA660" s="300"/>
      <c r="BB660" s="300"/>
      <c r="BC660" s="300"/>
      <c r="BD660" s="300"/>
      <c r="BE660" s="300"/>
      <c r="BF660" s="300"/>
      <c r="BG660" s="300"/>
      <c r="BH660" s="300"/>
      <c r="BI660" s="300"/>
      <c r="BJ660" s="300"/>
      <c r="BK660" s="300"/>
      <c r="BL660" s="300"/>
      <c r="BM660" s="300"/>
      <c r="BN660" s="300"/>
      <c r="BO660" s="300"/>
      <c r="BP660" s="300"/>
      <c r="BQ660" s="300"/>
      <c r="BR660" s="300"/>
      <c r="BS660" s="300"/>
      <c r="BT660" s="300"/>
      <c r="BU660" s="300"/>
      <c r="BV660" s="300"/>
      <c r="BW660" s="300"/>
      <c r="BX660" s="300"/>
      <c r="BY660" s="300"/>
      <c r="BZ660" s="300"/>
      <c r="CA660" s="300"/>
      <c r="CB660" s="300"/>
      <c r="CC660" s="300"/>
      <c r="CD660" s="300"/>
      <c r="CE660" s="300"/>
      <c r="CF660" s="300"/>
      <c r="CG660" s="300"/>
      <c r="CH660" s="300"/>
      <c r="CI660" s="300"/>
      <c r="CJ660" s="300"/>
      <c r="CK660" s="300"/>
      <c r="CL660" s="300"/>
      <c r="CM660" s="300"/>
      <c r="CN660" s="300"/>
      <c r="CO660" s="300"/>
      <c r="CP660" s="300"/>
      <c r="CQ660" s="300"/>
      <c r="CR660" s="300"/>
      <c r="CS660" s="300"/>
      <c r="CT660" s="300"/>
      <c r="CU660" s="300"/>
      <c r="CV660" s="300"/>
      <c r="CW660" s="300"/>
      <c r="CX660" s="300"/>
      <c r="CY660" s="300"/>
      <c r="CZ660" s="300"/>
      <c r="DA660" s="300"/>
      <c r="DB660" s="300"/>
      <c r="DC660" s="300"/>
      <c r="DD660" s="300"/>
      <c r="DE660" s="300"/>
      <c r="DF660" s="300"/>
      <c r="DG660" s="300"/>
      <c r="DH660" s="300"/>
      <c r="DI660" s="300"/>
      <c r="DJ660" s="300"/>
      <c r="DK660" s="300"/>
      <c r="DL660" s="300"/>
      <c r="DM660" s="300"/>
      <c r="DN660" s="300"/>
      <c r="DO660" s="300"/>
      <c r="DP660" s="300"/>
      <c r="DQ660" s="300"/>
      <c r="DR660" s="300"/>
      <c r="DS660" s="300"/>
      <c r="DT660" s="300"/>
      <c r="DU660" s="300"/>
      <c r="DV660" s="300"/>
      <c r="DW660" s="300"/>
      <c r="DX660" s="300"/>
      <c r="DY660" s="300"/>
      <c r="DZ660" s="300"/>
      <c r="EA660" s="300"/>
      <c r="EB660" s="300"/>
      <c r="EC660" s="300"/>
      <c r="ED660" s="300"/>
      <c r="EE660" s="300"/>
      <c r="EF660" s="300"/>
      <c r="EG660" s="301"/>
      <c r="EH660" s="301"/>
      <c r="EI660" s="301"/>
      <c r="EJ660" s="301"/>
      <c r="EK660" s="301"/>
      <c r="EL660" s="301"/>
      <c r="EM660" s="301"/>
      <c r="EN660" s="301"/>
      <c r="EO660" s="301"/>
      <c r="EP660" s="301"/>
      <c r="EQ660" s="301"/>
      <c r="ER660" s="301"/>
      <c r="ES660" s="301"/>
      <c r="ET660" s="301"/>
    </row>
    <row r="661" spans="1:150" x14ac:dyDescent="0.25">
      <c r="A661" s="301"/>
      <c r="C661" s="301"/>
      <c r="D661" s="301"/>
      <c r="E661" s="301"/>
      <c r="F661" s="301"/>
      <c r="G661" s="301"/>
      <c r="H661" s="301"/>
      <c r="I661" s="301"/>
      <c r="J661" s="300"/>
      <c r="K661" s="300"/>
      <c r="L661" s="300"/>
      <c r="M661" s="300"/>
      <c r="N661" s="300"/>
      <c r="O661" s="300"/>
      <c r="P661" s="300"/>
      <c r="Q661" s="300"/>
      <c r="R661" s="300"/>
      <c r="S661" s="300"/>
      <c r="T661" s="300"/>
      <c r="U661" s="300"/>
      <c r="V661" s="300"/>
      <c r="W661" s="300"/>
      <c r="X661" s="300"/>
      <c r="Y661" s="300"/>
      <c r="Z661" s="300"/>
      <c r="AA661" s="300"/>
      <c r="AB661" s="300"/>
      <c r="AC661" s="300"/>
      <c r="AD661" s="300"/>
      <c r="AE661" s="300"/>
      <c r="AF661" s="300"/>
      <c r="AG661" s="300"/>
      <c r="AH661" s="300"/>
      <c r="AI661" s="300"/>
      <c r="AJ661" s="300"/>
      <c r="AK661" s="300"/>
      <c r="AL661" s="300"/>
      <c r="AM661" s="300"/>
      <c r="AN661" s="300"/>
      <c r="AO661" s="300"/>
      <c r="AP661" s="300"/>
      <c r="AQ661" s="300"/>
      <c r="AR661" s="300"/>
      <c r="AS661" s="300"/>
      <c r="AT661" s="300"/>
      <c r="AU661" s="300"/>
      <c r="AV661" s="300"/>
      <c r="AW661" s="300"/>
      <c r="AX661" s="300"/>
      <c r="AY661" s="300"/>
      <c r="AZ661" s="300"/>
      <c r="BA661" s="300"/>
      <c r="BB661" s="300"/>
      <c r="BC661" s="300"/>
      <c r="BD661" s="300"/>
      <c r="BE661" s="300"/>
      <c r="BF661" s="300"/>
      <c r="BG661" s="300"/>
      <c r="BH661" s="300"/>
      <c r="BI661" s="300"/>
      <c r="BJ661" s="300"/>
      <c r="BK661" s="300"/>
      <c r="BL661" s="300"/>
      <c r="BM661" s="300"/>
      <c r="BN661" s="300"/>
      <c r="BO661" s="300"/>
      <c r="BP661" s="300"/>
      <c r="BQ661" s="300"/>
      <c r="BR661" s="300"/>
      <c r="BS661" s="300"/>
      <c r="BT661" s="300"/>
      <c r="BU661" s="300"/>
      <c r="BV661" s="300"/>
      <c r="BW661" s="300"/>
      <c r="BX661" s="300"/>
      <c r="BY661" s="300"/>
      <c r="BZ661" s="300"/>
      <c r="CA661" s="300"/>
      <c r="CB661" s="300"/>
      <c r="CC661" s="300"/>
      <c r="CD661" s="300"/>
      <c r="CE661" s="300"/>
      <c r="CF661" s="300"/>
      <c r="CG661" s="300"/>
      <c r="CH661" s="300"/>
      <c r="CI661" s="300"/>
      <c r="CJ661" s="300"/>
      <c r="CK661" s="300"/>
      <c r="CL661" s="300"/>
      <c r="CM661" s="300"/>
      <c r="CN661" s="300"/>
      <c r="CO661" s="300"/>
      <c r="CP661" s="300"/>
      <c r="CQ661" s="300"/>
      <c r="CR661" s="300"/>
      <c r="CS661" s="300"/>
      <c r="CT661" s="300"/>
      <c r="CU661" s="300"/>
      <c r="CV661" s="300"/>
      <c r="CW661" s="300"/>
      <c r="CX661" s="300"/>
      <c r="CY661" s="300"/>
      <c r="CZ661" s="300"/>
      <c r="DA661" s="300"/>
      <c r="DB661" s="300"/>
      <c r="DC661" s="300"/>
      <c r="DD661" s="300"/>
      <c r="DE661" s="300"/>
      <c r="DF661" s="300"/>
      <c r="DG661" s="300"/>
      <c r="DH661" s="300"/>
      <c r="DI661" s="300"/>
      <c r="DJ661" s="300"/>
      <c r="DK661" s="300"/>
      <c r="DL661" s="300"/>
      <c r="DM661" s="300"/>
      <c r="DN661" s="300"/>
      <c r="DO661" s="300"/>
      <c r="DP661" s="300"/>
      <c r="DQ661" s="300"/>
      <c r="DR661" s="300"/>
      <c r="DS661" s="300"/>
      <c r="DT661" s="300"/>
      <c r="DU661" s="300"/>
      <c r="DV661" s="300"/>
      <c r="DW661" s="300"/>
      <c r="DX661" s="300"/>
      <c r="DY661" s="300"/>
      <c r="DZ661" s="300"/>
      <c r="EA661" s="300"/>
      <c r="EB661" s="300"/>
      <c r="EC661" s="300"/>
      <c r="ED661" s="300"/>
      <c r="EE661" s="300"/>
      <c r="EF661" s="300"/>
      <c r="EG661" s="301"/>
      <c r="EH661" s="301"/>
      <c r="EI661" s="301"/>
      <c r="EJ661" s="301"/>
      <c r="EK661" s="301"/>
      <c r="EL661" s="301"/>
      <c r="EM661" s="301"/>
      <c r="EN661" s="301"/>
      <c r="EO661" s="301"/>
      <c r="EP661" s="301"/>
      <c r="EQ661" s="301"/>
      <c r="ER661" s="301"/>
      <c r="ES661" s="301"/>
      <c r="ET661" s="301"/>
    </row>
    <row r="662" spans="1:150" x14ac:dyDescent="0.25">
      <c r="A662" s="301"/>
      <c r="C662" s="301"/>
      <c r="D662" s="301"/>
      <c r="E662" s="301"/>
      <c r="F662" s="301"/>
      <c r="G662" s="301"/>
      <c r="H662" s="301"/>
      <c r="I662" s="301"/>
      <c r="J662" s="300"/>
      <c r="K662" s="300"/>
      <c r="L662" s="300"/>
      <c r="M662" s="300"/>
      <c r="N662" s="300"/>
      <c r="O662" s="300"/>
      <c r="P662" s="300"/>
      <c r="Q662" s="300"/>
      <c r="R662" s="300"/>
      <c r="S662" s="300"/>
      <c r="T662" s="300"/>
      <c r="U662" s="300"/>
      <c r="V662" s="300"/>
      <c r="W662" s="300"/>
      <c r="X662" s="300"/>
      <c r="Y662" s="300"/>
      <c r="Z662" s="300"/>
      <c r="AA662" s="300"/>
      <c r="AB662" s="300"/>
      <c r="AC662" s="300"/>
      <c r="AD662" s="300"/>
      <c r="AE662" s="300"/>
      <c r="AF662" s="300"/>
      <c r="AG662" s="300"/>
      <c r="AH662" s="300"/>
      <c r="AI662" s="300"/>
      <c r="AJ662" s="300"/>
      <c r="AK662" s="300"/>
      <c r="AL662" s="300"/>
      <c r="AM662" s="300"/>
      <c r="AN662" s="300"/>
      <c r="AO662" s="300"/>
      <c r="AP662" s="300"/>
      <c r="AQ662" s="300"/>
      <c r="AR662" s="300"/>
      <c r="AS662" s="300"/>
      <c r="AT662" s="300"/>
      <c r="AU662" s="300"/>
      <c r="AV662" s="300"/>
      <c r="AW662" s="300"/>
      <c r="AX662" s="300"/>
      <c r="AY662" s="300"/>
      <c r="AZ662" s="300"/>
      <c r="BA662" s="300"/>
      <c r="BB662" s="300"/>
      <c r="BC662" s="300"/>
      <c r="BD662" s="300"/>
      <c r="BE662" s="300"/>
      <c r="BF662" s="300"/>
      <c r="BG662" s="300"/>
      <c r="BH662" s="300"/>
      <c r="BI662" s="300"/>
      <c r="BJ662" s="300"/>
      <c r="BK662" s="300"/>
      <c r="BL662" s="300"/>
      <c r="BM662" s="300"/>
      <c r="BN662" s="300"/>
      <c r="BO662" s="300"/>
      <c r="BP662" s="300"/>
      <c r="BQ662" s="300"/>
      <c r="BR662" s="300"/>
      <c r="BS662" s="300"/>
      <c r="BT662" s="300"/>
      <c r="BU662" s="300"/>
      <c r="BV662" s="300"/>
      <c r="BW662" s="300"/>
      <c r="BX662" s="300"/>
      <c r="BY662" s="300"/>
      <c r="BZ662" s="300"/>
      <c r="CA662" s="300"/>
      <c r="CB662" s="300"/>
      <c r="CC662" s="300"/>
      <c r="CD662" s="300"/>
      <c r="CE662" s="300"/>
      <c r="CF662" s="300"/>
      <c r="CG662" s="300"/>
      <c r="CH662" s="300"/>
      <c r="CI662" s="300"/>
      <c r="CJ662" s="300"/>
      <c r="CK662" s="300"/>
      <c r="CL662" s="300"/>
      <c r="CM662" s="300"/>
      <c r="CN662" s="300"/>
      <c r="CO662" s="300"/>
      <c r="CP662" s="300"/>
      <c r="CQ662" s="300"/>
      <c r="CR662" s="300"/>
      <c r="CS662" s="300"/>
      <c r="CT662" s="300"/>
      <c r="CU662" s="300"/>
      <c r="CV662" s="300"/>
      <c r="CW662" s="300"/>
      <c r="CX662" s="300"/>
      <c r="CY662" s="300"/>
      <c r="CZ662" s="300"/>
      <c r="DA662" s="300"/>
      <c r="DB662" s="300"/>
      <c r="DC662" s="300"/>
      <c r="DD662" s="300"/>
      <c r="DE662" s="300"/>
      <c r="DF662" s="300"/>
      <c r="DG662" s="300"/>
      <c r="DH662" s="300"/>
      <c r="DI662" s="300"/>
      <c r="DJ662" s="300"/>
      <c r="DK662" s="300"/>
      <c r="DL662" s="300"/>
      <c r="DM662" s="300"/>
      <c r="DN662" s="300"/>
      <c r="DO662" s="300"/>
      <c r="DP662" s="300"/>
      <c r="DQ662" s="300"/>
      <c r="DR662" s="300"/>
      <c r="DS662" s="300"/>
      <c r="DT662" s="300"/>
      <c r="DU662" s="300"/>
      <c r="DV662" s="300"/>
      <c r="DW662" s="300"/>
      <c r="DX662" s="300"/>
      <c r="DY662" s="300"/>
      <c r="DZ662" s="300"/>
      <c r="EA662" s="300"/>
      <c r="EB662" s="300"/>
      <c r="EC662" s="300"/>
      <c r="ED662" s="300"/>
      <c r="EE662" s="300"/>
      <c r="EF662" s="300"/>
      <c r="EG662" s="301"/>
      <c r="EH662" s="301"/>
      <c r="EI662" s="301"/>
      <c r="EJ662" s="301"/>
      <c r="EK662" s="301"/>
      <c r="EL662" s="301"/>
      <c r="EM662" s="301"/>
      <c r="EN662" s="301"/>
      <c r="EO662" s="301"/>
      <c r="EP662" s="301"/>
      <c r="EQ662" s="301"/>
      <c r="ER662" s="301"/>
      <c r="ES662" s="301"/>
      <c r="ET662" s="301"/>
    </row>
    <row r="663" spans="1:150" x14ac:dyDescent="0.25">
      <c r="A663" s="301"/>
      <c r="C663" s="301"/>
      <c r="D663" s="301"/>
      <c r="E663" s="301"/>
      <c r="F663" s="301"/>
      <c r="G663" s="301"/>
      <c r="H663" s="301"/>
      <c r="I663" s="301"/>
      <c r="J663" s="300"/>
      <c r="K663" s="300"/>
      <c r="L663" s="300"/>
      <c r="M663" s="300"/>
      <c r="N663" s="300"/>
      <c r="O663" s="300"/>
      <c r="P663" s="300"/>
      <c r="Q663" s="300"/>
      <c r="R663" s="300"/>
      <c r="S663" s="300"/>
      <c r="T663" s="300"/>
      <c r="U663" s="300"/>
      <c r="V663" s="300"/>
      <c r="W663" s="300"/>
      <c r="X663" s="300"/>
      <c r="Y663" s="300"/>
      <c r="Z663" s="300"/>
      <c r="AA663" s="300"/>
      <c r="AB663" s="300"/>
      <c r="AC663" s="300"/>
      <c r="AD663" s="300"/>
      <c r="AE663" s="300"/>
      <c r="AF663" s="300"/>
      <c r="AG663" s="300"/>
      <c r="AH663" s="300"/>
      <c r="AI663" s="300"/>
      <c r="AJ663" s="300"/>
      <c r="AK663" s="300"/>
      <c r="AL663" s="300"/>
      <c r="AM663" s="300"/>
      <c r="AN663" s="300"/>
      <c r="AO663" s="300"/>
      <c r="AP663" s="300"/>
      <c r="AQ663" s="300"/>
      <c r="AR663" s="300"/>
      <c r="AS663" s="300"/>
      <c r="AT663" s="300"/>
      <c r="AU663" s="300"/>
      <c r="AV663" s="300"/>
      <c r="AW663" s="300"/>
      <c r="AX663" s="300"/>
      <c r="AY663" s="300"/>
      <c r="AZ663" s="300"/>
      <c r="BA663" s="300"/>
      <c r="BB663" s="300"/>
      <c r="BC663" s="300"/>
      <c r="BD663" s="300"/>
      <c r="BE663" s="300"/>
      <c r="BF663" s="300"/>
      <c r="BG663" s="300"/>
      <c r="BH663" s="300"/>
      <c r="BI663" s="300"/>
      <c r="BJ663" s="300"/>
      <c r="BK663" s="300"/>
      <c r="BL663" s="300"/>
      <c r="BM663" s="300"/>
      <c r="BN663" s="300"/>
      <c r="BO663" s="300"/>
      <c r="BP663" s="300"/>
      <c r="BQ663" s="300"/>
      <c r="BR663" s="300"/>
      <c r="BS663" s="300"/>
      <c r="BT663" s="300"/>
      <c r="BU663" s="300"/>
      <c r="BV663" s="300"/>
      <c r="BW663" s="300"/>
      <c r="BX663" s="300"/>
      <c r="BY663" s="300"/>
      <c r="BZ663" s="300"/>
      <c r="CA663" s="300"/>
      <c r="CB663" s="300"/>
      <c r="CC663" s="300"/>
      <c r="CD663" s="300"/>
      <c r="CE663" s="300"/>
      <c r="CF663" s="300"/>
      <c r="CG663" s="300"/>
      <c r="CH663" s="300"/>
      <c r="CI663" s="300"/>
      <c r="CJ663" s="300"/>
      <c r="CK663" s="300"/>
      <c r="CL663" s="300"/>
      <c r="CM663" s="300"/>
      <c r="CN663" s="300"/>
      <c r="CO663" s="300"/>
      <c r="CP663" s="300"/>
      <c r="CQ663" s="300"/>
      <c r="CR663" s="300"/>
      <c r="CS663" s="300"/>
      <c r="CT663" s="300"/>
      <c r="CU663" s="300"/>
      <c r="CV663" s="300"/>
      <c r="CW663" s="300"/>
      <c r="CX663" s="300"/>
      <c r="CY663" s="300"/>
      <c r="CZ663" s="300"/>
      <c r="DA663" s="300"/>
      <c r="DB663" s="300"/>
      <c r="DC663" s="300"/>
      <c r="DD663" s="300"/>
      <c r="DE663" s="300"/>
      <c r="DF663" s="300"/>
      <c r="DG663" s="300"/>
      <c r="DH663" s="300"/>
      <c r="DI663" s="300"/>
      <c r="DJ663" s="300"/>
      <c r="DK663" s="300"/>
      <c r="DL663" s="300"/>
      <c r="DM663" s="300"/>
      <c r="DN663" s="300"/>
      <c r="DO663" s="300"/>
      <c r="DP663" s="300"/>
      <c r="DQ663" s="300"/>
      <c r="DR663" s="300"/>
      <c r="DS663" s="300"/>
      <c r="DT663" s="300"/>
      <c r="DU663" s="300"/>
      <c r="DV663" s="300"/>
      <c r="DW663" s="300"/>
      <c r="DX663" s="300"/>
      <c r="DY663" s="300"/>
      <c r="DZ663" s="300"/>
      <c r="EA663" s="300"/>
      <c r="EB663" s="300"/>
      <c r="EC663" s="300"/>
      <c r="ED663" s="300"/>
      <c r="EE663" s="300"/>
      <c r="EF663" s="300"/>
      <c r="EG663" s="301"/>
      <c r="EH663" s="301"/>
      <c r="EI663" s="301"/>
      <c r="EJ663" s="301"/>
      <c r="EK663" s="301"/>
      <c r="EL663" s="301"/>
      <c r="EM663" s="301"/>
      <c r="EN663" s="301"/>
      <c r="EO663" s="301"/>
      <c r="EP663" s="301"/>
      <c r="EQ663" s="301"/>
      <c r="ER663" s="301"/>
      <c r="ES663" s="301"/>
      <c r="ET663" s="301"/>
    </row>
    <row r="664" spans="1:150" x14ac:dyDescent="0.25">
      <c r="A664" s="301"/>
      <c r="C664" s="301"/>
      <c r="D664" s="301"/>
      <c r="E664" s="301"/>
      <c r="F664" s="301"/>
      <c r="G664" s="301"/>
      <c r="H664" s="301"/>
      <c r="I664" s="301"/>
      <c r="J664" s="300"/>
      <c r="K664" s="300"/>
      <c r="L664" s="300"/>
      <c r="M664" s="300"/>
      <c r="N664" s="300"/>
      <c r="O664" s="300"/>
      <c r="P664" s="300"/>
      <c r="Q664" s="300"/>
      <c r="R664" s="300"/>
      <c r="S664" s="300"/>
      <c r="T664" s="300"/>
      <c r="U664" s="300"/>
      <c r="V664" s="300"/>
      <c r="W664" s="300"/>
      <c r="X664" s="300"/>
      <c r="Y664" s="300"/>
      <c r="Z664" s="300"/>
      <c r="AA664" s="300"/>
      <c r="AB664" s="300"/>
      <c r="AC664" s="300"/>
      <c r="AD664" s="300"/>
      <c r="AE664" s="300"/>
      <c r="AF664" s="300"/>
      <c r="AG664" s="300"/>
      <c r="AH664" s="300"/>
      <c r="AI664" s="300"/>
      <c r="AJ664" s="300"/>
      <c r="AK664" s="300"/>
      <c r="AL664" s="300"/>
      <c r="AM664" s="300"/>
      <c r="AN664" s="300"/>
      <c r="AO664" s="300"/>
      <c r="AP664" s="300"/>
      <c r="AQ664" s="300"/>
      <c r="AR664" s="300"/>
      <c r="AS664" s="300"/>
      <c r="AT664" s="300"/>
      <c r="AU664" s="300"/>
      <c r="AV664" s="300"/>
      <c r="AW664" s="300"/>
      <c r="AX664" s="300"/>
      <c r="AY664" s="300"/>
      <c r="AZ664" s="300"/>
      <c r="BA664" s="300"/>
      <c r="BB664" s="300"/>
      <c r="BC664" s="300"/>
      <c r="BD664" s="300"/>
      <c r="BE664" s="300"/>
      <c r="BF664" s="300"/>
      <c r="BG664" s="300"/>
      <c r="BH664" s="300"/>
      <c r="BI664" s="300"/>
      <c r="BJ664" s="300"/>
      <c r="BK664" s="300"/>
      <c r="BL664" s="300"/>
      <c r="BM664" s="300"/>
      <c r="BN664" s="300"/>
      <c r="BO664" s="300"/>
      <c r="BP664" s="300"/>
      <c r="BQ664" s="300"/>
      <c r="BR664" s="300"/>
      <c r="BS664" s="300"/>
      <c r="BT664" s="300"/>
      <c r="BU664" s="300"/>
      <c r="BV664" s="300"/>
      <c r="BW664" s="300"/>
      <c r="BX664" s="300"/>
      <c r="BY664" s="300"/>
      <c r="BZ664" s="300"/>
      <c r="CA664" s="300"/>
      <c r="CB664" s="300"/>
      <c r="CC664" s="300"/>
      <c r="CD664" s="300"/>
      <c r="CE664" s="300"/>
      <c r="CF664" s="300"/>
      <c r="CG664" s="300"/>
      <c r="CH664" s="300"/>
      <c r="CI664" s="300"/>
      <c r="CJ664" s="300"/>
      <c r="CK664" s="300"/>
      <c r="CL664" s="300"/>
      <c r="CM664" s="300"/>
      <c r="CN664" s="300"/>
      <c r="CO664" s="300"/>
      <c r="CP664" s="300"/>
      <c r="CQ664" s="300"/>
      <c r="CR664" s="300"/>
      <c r="CS664" s="300"/>
      <c r="CT664" s="300"/>
      <c r="CU664" s="300"/>
      <c r="CV664" s="300"/>
      <c r="CW664" s="300"/>
      <c r="CX664" s="300"/>
      <c r="CY664" s="300"/>
      <c r="CZ664" s="300"/>
      <c r="DA664" s="300"/>
      <c r="DB664" s="300"/>
      <c r="DC664" s="300"/>
      <c r="DD664" s="300"/>
      <c r="DE664" s="300"/>
      <c r="DF664" s="300"/>
      <c r="DG664" s="300"/>
      <c r="DH664" s="300"/>
      <c r="DI664" s="300"/>
      <c r="DJ664" s="300"/>
      <c r="DK664" s="300"/>
      <c r="DL664" s="300"/>
      <c r="DM664" s="300"/>
      <c r="DN664" s="300"/>
      <c r="DO664" s="300"/>
      <c r="DP664" s="300"/>
      <c r="DQ664" s="300"/>
      <c r="DR664" s="300"/>
      <c r="DS664" s="300"/>
      <c r="DT664" s="300"/>
      <c r="DU664" s="300"/>
      <c r="DV664" s="300"/>
      <c r="DW664" s="300"/>
      <c r="DX664" s="300"/>
      <c r="DY664" s="300"/>
      <c r="DZ664" s="300"/>
      <c r="EA664" s="300"/>
      <c r="EB664" s="300"/>
      <c r="EC664" s="300"/>
      <c r="ED664" s="300"/>
      <c r="EE664" s="300"/>
      <c r="EF664" s="300"/>
      <c r="EG664" s="301"/>
      <c r="EH664" s="301"/>
      <c r="EI664" s="301"/>
      <c r="EJ664" s="301"/>
      <c r="EK664" s="301"/>
      <c r="EL664" s="301"/>
      <c r="EM664" s="301"/>
      <c r="EN664" s="301"/>
      <c r="EO664" s="301"/>
      <c r="EP664" s="301"/>
      <c r="EQ664" s="301"/>
      <c r="ER664" s="301"/>
      <c r="ES664" s="301"/>
      <c r="ET664" s="301"/>
    </row>
    <row r="665" spans="1:150" x14ac:dyDescent="0.25">
      <c r="A665" s="301"/>
      <c r="C665" s="301"/>
      <c r="D665" s="301"/>
      <c r="E665" s="301"/>
      <c r="F665" s="301"/>
      <c r="G665" s="301"/>
      <c r="H665" s="301"/>
      <c r="I665" s="301"/>
      <c r="J665" s="300"/>
      <c r="K665" s="300"/>
      <c r="L665" s="300"/>
      <c r="M665" s="300"/>
      <c r="N665" s="300"/>
      <c r="O665" s="300"/>
      <c r="P665" s="300"/>
      <c r="Q665" s="300"/>
      <c r="R665" s="300"/>
      <c r="S665" s="300"/>
      <c r="T665" s="300"/>
      <c r="U665" s="300"/>
      <c r="V665" s="300"/>
      <c r="W665" s="300"/>
      <c r="X665" s="300"/>
      <c r="Y665" s="300"/>
      <c r="Z665" s="300"/>
      <c r="AA665" s="300"/>
      <c r="AB665" s="300"/>
      <c r="AC665" s="300"/>
      <c r="AD665" s="300"/>
      <c r="AE665" s="300"/>
      <c r="AF665" s="300"/>
      <c r="AG665" s="300"/>
      <c r="AH665" s="300"/>
      <c r="AI665" s="300"/>
      <c r="AJ665" s="300"/>
      <c r="AK665" s="300"/>
      <c r="AL665" s="300"/>
      <c r="AM665" s="300"/>
      <c r="AN665" s="300"/>
      <c r="AO665" s="300"/>
      <c r="AP665" s="300"/>
      <c r="AQ665" s="300"/>
      <c r="AR665" s="300"/>
      <c r="AS665" s="300"/>
      <c r="AT665" s="300"/>
      <c r="AU665" s="300"/>
      <c r="AV665" s="300"/>
      <c r="AW665" s="300"/>
      <c r="AX665" s="300"/>
      <c r="AY665" s="300"/>
      <c r="AZ665" s="300"/>
      <c r="BA665" s="300"/>
      <c r="BB665" s="300"/>
      <c r="BC665" s="300"/>
      <c r="BD665" s="300"/>
      <c r="BE665" s="300"/>
      <c r="BF665" s="300"/>
      <c r="BG665" s="300"/>
      <c r="BH665" s="300"/>
      <c r="BI665" s="300"/>
      <c r="BJ665" s="300"/>
      <c r="BK665" s="300"/>
      <c r="BL665" s="300"/>
      <c r="BM665" s="300"/>
      <c r="BN665" s="300"/>
      <c r="BO665" s="300"/>
      <c r="BP665" s="300"/>
      <c r="BQ665" s="300"/>
      <c r="BR665" s="300"/>
      <c r="BS665" s="300"/>
      <c r="BT665" s="300"/>
      <c r="BU665" s="300"/>
      <c r="BV665" s="300"/>
      <c r="BW665" s="300"/>
      <c r="BX665" s="300"/>
      <c r="BY665" s="300"/>
      <c r="BZ665" s="300"/>
      <c r="CA665" s="300"/>
      <c r="CB665" s="300"/>
      <c r="CC665" s="300"/>
      <c r="CD665" s="300"/>
      <c r="CE665" s="300"/>
      <c r="CF665" s="300"/>
      <c r="CG665" s="300"/>
      <c r="CH665" s="300"/>
      <c r="CI665" s="300"/>
      <c r="CJ665" s="300"/>
      <c r="CK665" s="300"/>
      <c r="CL665" s="300"/>
      <c r="CM665" s="300"/>
      <c r="CN665" s="300"/>
      <c r="CO665" s="300"/>
      <c r="CP665" s="300"/>
      <c r="CQ665" s="300"/>
      <c r="CR665" s="300"/>
      <c r="CS665" s="300"/>
      <c r="CT665" s="300"/>
      <c r="CU665" s="300"/>
      <c r="CV665" s="300"/>
      <c r="CW665" s="300"/>
      <c r="CX665" s="300"/>
      <c r="CY665" s="300"/>
      <c r="CZ665" s="300"/>
      <c r="DA665" s="300"/>
      <c r="DB665" s="300"/>
      <c r="DC665" s="300"/>
      <c r="DD665" s="300"/>
      <c r="DE665" s="300"/>
      <c r="DF665" s="300"/>
      <c r="DG665" s="300"/>
      <c r="DH665" s="300"/>
      <c r="DI665" s="300"/>
      <c r="DJ665" s="300"/>
      <c r="DK665" s="300"/>
      <c r="DL665" s="300"/>
      <c r="DM665" s="300"/>
      <c r="DN665" s="300"/>
      <c r="DO665" s="300"/>
      <c r="DP665" s="300"/>
      <c r="DQ665" s="300"/>
      <c r="DR665" s="300"/>
      <c r="DS665" s="300"/>
      <c r="DT665" s="300"/>
      <c r="DU665" s="300"/>
      <c r="DV665" s="300"/>
      <c r="DW665" s="300"/>
      <c r="DX665" s="300"/>
      <c r="DY665" s="300"/>
      <c r="DZ665" s="300"/>
      <c r="EA665" s="300"/>
      <c r="EB665" s="300"/>
      <c r="EC665" s="300"/>
      <c r="ED665" s="300"/>
      <c r="EE665" s="300"/>
      <c r="EF665" s="300"/>
      <c r="EG665" s="301"/>
      <c r="EH665" s="301"/>
      <c r="EI665" s="301"/>
      <c r="EJ665" s="301"/>
      <c r="EK665" s="301"/>
      <c r="EL665" s="301"/>
      <c r="EM665" s="301"/>
      <c r="EN665" s="301"/>
      <c r="EO665" s="301"/>
      <c r="EP665" s="301"/>
      <c r="EQ665" s="301"/>
      <c r="ER665" s="301"/>
      <c r="ES665" s="301"/>
      <c r="ET665" s="301"/>
    </row>
    <row r="666" spans="1:150" x14ac:dyDescent="0.25">
      <c r="A666" s="301"/>
      <c r="C666" s="301"/>
      <c r="D666" s="301"/>
      <c r="E666" s="301"/>
      <c r="F666" s="301"/>
      <c r="G666" s="301"/>
      <c r="H666" s="301"/>
      <c r="I666" s="301"/>
      <c r="J666" s="300"/>
      <c r="K666" s="300"/>
      <c r="L666" s="300"/>
      <c r="M666" s="300"/>
      <c r="N666" s="300"/>
      <c r="O666" s="300"/>
      <c r="P666" s="300"/>
      <c r="Q666" s="300"/>
      <c r="R666" s="300"/>
      <c r="S666" s="300"/>
      <c r="T666" s="300"/>
      <c r="U666" s="300"/>
      <c r="V666" s="300"/>
      <c r="W666" s="300"/>
      <c r="X666" s="300"/>
      <c r="Y666" s="300"/>
      <c r="Z666" s="300"/>
      <c r="AA666" s="300"/>
      <c r="AB666" s="300"/>
      <c r="AC666" s="300"/>
      <c r="AD666" s="300"/>
      <c r="AE666" s="300"/>
      <c r="AF666" s="300"/>
      <c r="AG666" s="300"/>
      <c r="AH666" s="300"/>
      <c r="AI666" s="300"/>
      <c r="AJ666" s="300"/>
      <c r="AK666" s="300"/>
      <c r="AL666" s="300"/>
      <c r="AM666" s="300"/>
      <c r="AN666" s="300"/>
      <c r="AO666" s="300"/>
      <c r="AP666" s="300"/>
      <c r="AQ666" s="300"/>
      <c r="AR666" s="300"/>
      <c r="AS666" s="300"/>
      <c r="AT666" s="300"/>
      <c r="AU666" s="300"/>
      <c r="AV666" s="300"/>
      <c r="AW666" s="300"/>
      <c r="AX666" s="300"/>
      <c r="AY666" s="300"/>
      <c r="AZ666" s="300"/>
      <c r="BA666" s="300"/>
      <c r="BB666" s="300"/>
      <c r="BC666" s="300"/>
      <c r="BD666" s="300"/>
      <c r="BE666" s="300"/>
      <c r="BF666" s="300"/>
      <c r="BG666" s="300"/>
      <c r="BH666" s="300"/>
      <c r="BI666" s="300"/>
      <c r="BJ666" s="300"/>
      <c r="BK666" s="300"/>
      <c r="BL666" s="300"/>
      <c r="BM666" s="300"/>
      <c r="BN666" s="300"/>
      <c r="BO666" s="300"/>
      <c r="BP666" s="300"/>
      <c r="BQ666" s="300"/>
      <c r="BR666" s="300"/>
      <c r="BS666" s="300"/>
      <c r="BT666" s="300"/>
      <c r="BU666" s="300"/>
      <c r="BV666" s="300"/>
      <c r="BW666" s="300"/>
      <c r="BX666" s="300"/>
      <c r="BY666" s="300"/>
      <c r="BZ666" s="300"/>
      <c r="CA666" s="300"/>
      <c r="CB666" s="300"/>
      <c r="CC666" s="300"/>
      <c r="CD666" s="300"/>
      <c r="CE666" s="300"/>
      <c r="CF666" s="300"/>
      <c r="CG666" s="300"/>
      <c r="CH666" s="300"/>
      <c r="CI666" s="300"/>
      <c r="CJ666" s="300"/>
      <c r="CK666" s="300"/>
      <c r="CL666" s="300"/>
      <c r="CM666" s="300"/>
      <c r="CN666" s="300"/>
      <c r="CO666" s="300"/>
      <c r="CP666" s="300"/>
      <c r="CQ666" s="300"/>
      <c r="CR666" s="300"/>
      <c r="CS666" s="300"/>
      <c r="CT666" s="300"/>
      <c r="CU666" s="300"/>
      <c r="CV666" s="300"/>
      <c r="CW666" s="300"/>
      <c r="CX666" s="300"/>
      <c r="CY666" s="300"/>
      <c r="CZ666" s="300"/>
      <c r="DA666" s="300"/>
      <c r="DB666" s="300"/>
      <c r="DC666" s="300"/>
      <c r="DD666" s="300"/>
      <c r="DE666" s="300"/>
      <c r="DF666" s="300"/>
      <c r="DG666" s="300"/>
      <c r="DH666" s="300"/>
      <c r="DI666" s="300"/>
      <c r="DJ666" s="300"/>
      <c r="DK666" s="300"/>
      <c r="DL666" s="300"/>
      <c r="DM666" s="300"/>
      <c r="DN666" s="300"/>
      <c r="DO666" s="300"/>
      <c r="DP666" s="300"/>
      <c r="DQ666" s="300"/>
      <c r="DR666" s="300"/>
      <c r="DS666" s="300"/>
      <c r="DT666" s="300"/>
      <c r="DU666" s="300"/>
      <c r="DV666" s="300"/>
      <c r="DW666" s="300"/>
      <c r="DX666" s="300"/>
      <c r="DY666" s="300"/>
      <c r="DZ666" s="300"/>
      <c r="EA666" s="300"/>
      <c r="EB666" s="300"/>
      <c r="EC666" s="300"/>
      <c r="ED666" s="300"/>
      <c r="EE666" s="300"/>
      <c r="EF666" s="300"/>
      <c r="EG666" s="301"/>
      <c r="EH666" s="301"/>
      <c r="EI666" s="301"/>
      <c r="EJ666" s="301"/>
      <c r="EK666" s="301"/>
      <c r="EL666" s="301"/>
      <c r="EM666" s="301"/>
      <c r="EN666" s="301"/>
      <c r="EO666" s="301"/>
      <c r="EP666" s="301"/>
      <c r="EQ666" s="301"/>
      <c r="ER666" s="301"/>
      <c r="ES666" s="301"/>
      <c r="ET666" s="301"/>
    </row>
    <row r="667" spans="1:150" x14ac:dyDescent="0.25">
      <c r="A667" s="301"/>
      <c r="C667" s="301"/>
      <c r="D667" s="301"/>
      <c r="E667" s="301"/>
      <c r="F667" s="301"/>
      <c r="G667" s="301"/>
      <c r="H667" s="301"/>
      <c r="I667" s="301"/>
      <c r="J667" s="300"/>
      <c r="K667" s="300"/>
      <c r="L667" s="300"/>
      <c r="M667" s="300"/>
      <c r="N667" s="300"/>
      <c r="O667" s="300"/>
      <c r="P667" s="300"/>
      <c r="Q667" s="300"/>
      <c r="R667" s="300"/>
      <c r="S667" s="300"/>
      <c r="T667" s="300"/>
      <c r="U667" s="300"/>
      <c r="V667" s="300"/>
      <c r="W667" s="300"/>
      <c r="X667" s="300"/>
      <c r="Y667" s="300"/>
      <c r="Z667" s="300"/>
      <c r="AA667" s="300"/>
      <c r="AB667" s="300"/>
      <c r="AC667" s="300"/>
      <c r="AD667" s="300"/>
      <c r="AE667" s="300"/>
      <c r="AF667" s="300"/>
      <c r="AG667" s="300"/>
      <c r="AH667" s="300"/>
      <c r="AI667" s="300"/>
      <c r="AJ667" s="300"/>
      <c r="AK667" s="300"/>
      <c r="AL667" s="300"/>
      <c r="AM667" s="300"/>
      <c r="AN667" s="300"/>
      <c r="AO667" s="300"/>
      <c r="AP667" s="300"/>
      <c r="AQ667" s="300"/>
      <c r="AR667" s="300"/>
      <c r="AS667" s="300"/>
      <c r="AT667" s="300"/>
      <c r="AU667" s="300"/>
      <c r="AV667" s="300"/>
      <c r="AW667" s="300"/>
      <c r="AX667" s="300"/>
      <c r="AY667" s="300"/>
      <c r="AZ667" s="300"/>
      <c r="BA667" s="300"/>
      <c r="BB667" s="300"/>
      <c r="BC667" s="300"/>
      <c r="BD667" s="300"/>
      <c r="BE667" s="300"/>
      <c r="BF667" s="300"/>
      <c r="BG667" s="300"/>
      <c r="BH667" s="300"/>
      <c r="BI667" s="300"/>
      <c r="BJ667" s="300"/>
      <c r="BK667" s="300"/>
      <c r="BL667" s="300"/>
      <c r="BM667" s="300"/>
      <c r="BN667" s="300"/>
      <c r="BO667" s="300"/>
      <c r="BP667" s="300"/>
      <c r="BQ667" s="300"/>
      <c r="BR667" s="300"/>
      <c r="BS667" s="300"/>
      <c r="BT667" s="300"/>
      <c r="BU667" s="300"/>
      <c r="BV667" s="300"/>
      <c r="BW667" s="300"/>
      <c r="BX667" s="300"/>
      <c r="BY667" s="300"/>
      <c r="BZ667" s="300"/>
      <c r="CA667" s="300"/>
      <c r="CB667" s="300"/>
      <c r="CC667" s="300"/>
      <c r="CD667" s="300"/>
      <c r="CE667" s="300"/>
      <c r="CF667" s="300"/>
      <c r="CG667" s="300"/>
      <c r="CH667" s="300"/>
      <c r="CI667" s="300"/>
      <c r="CJ667" s="300"/>
      <c r="CK667" s="300"/>
      <c r="CL667" s="300"/>
      <c r="CM667" s="300"/>
      <c r="CN667" s="300"/>
      <c r="CO667" s="300"/>
      <c r="CP667" s="300"/>
      <c r="CQ667" s="300"/>
      <c r="CR667" s="300"/>
      <c r="CS667" s="300"/>
      <c r="CT667" s="300"/>
      <c r="CU667" s="300"/>
      <c r="CV667" s="300"/>
      <c r="CW667" s="300"/>
      <c r="CX667" s="300"/>
      <c r="CY667" s="300"/>
      <c r="CZ667" s="300"/>
      <c r="DA667" s="300"/>
      <c r="DB667" s="300"/>
      <c r="DC667" s="300"/>
      <c r="DD667" s="300"/>
      <c r="DE667" s="300"/>
      <c r="DF667" s="300"/>
      <c r="DG667" s="300"/>
      <c r="DH667" s="300"/>
      <c r="DI667" s="300"/>
      <c r="DJ667" s="300"/>
      <c r="DK667" s="300"/>
      <c r="DL667" s="300"/>
      <c r="DM667" s="300"/>
      <c r="DN667" s="300"/>
      <c r="DO667" s="300"/>
      <c r="DP667" s="300"/>
      <c r="DQ667" s="300"/>
      <c r="DR667" s="300"/>
      <c r="DS667" s="300"/>
      <c r="DT667" s="300"/>
      <c r="DU667" s="300"/>
      <c r="DV667" s="300"/>
      <c r="DW667" s="300"/>
      <c r="DX667" s="300"/>
      <c r="DY667" s="300"/>
      <c r="DZ667" s="300"/>
      <c r="EA667" s="300"/>
      <c r="EB667" s="300"/>
      <c r="EC667" s="300"/>
      <c r="ED667" s="300"/>
      <c r="EE667" s="300"/>
      <c r="EF667" s="300"/>
      <c r="EG667" s="301"/>
      <c r="EH667" s="301"/>
      <c r="EI667" s="301"/>
      <c r="EJ667" s="301"/>
      <c r="EK667" s="301"/>
      <c r="EL667" s="301"/>
      <c r="EM667" s="301"/>
      <c r="EN667" s="301"/>
      <c r="EO667" s="301"/>
      <c r="EP667" s="301"/>
      <c r="EQ667" s="301"/>
      <c r="ER667" s="301"/>
      <c r="ES667" s="301"/>
      <c r="ET667" s="301"/>
    </row>
    <row r="668" spans="1:150" x14ac:dyDescent="0.25">
      <c r="A668" s="301"/>
      <c r="C668" s="301"/>
      <c r="D668" s="301"/>
      <c r="E668" s="301"/>
      <c r="F668" s="301"/>
      <c r="G668" s="301"/>
      <c r="H668" s="301"/>
      <c r="I668" s="301"/>
      <c r="J668" s="300"/>
      <c r="K668" s="300"/>
      <c r="L668" s="300"/>
      <c r="M668" s="300"/>
      <c r="N668" s="300"/>
      <c r="O668" s="300"/>
      <c r="P668" s="300"/>
      <c r="Q668" s="300"/>
      <c r="R668" s="300"/>
      <c r="S668" s="300"/>
      <c r="T668" s="300"/>
      <c r="U668" s="300"/>
      <c r="V668" s="300"/>
      <c r="W668" s="300"/>
      <c r="X668" s="300"/>
      <c r="Y668" s="300"/>
      <c r="Z668" s="300"/>
      <c r="AA668" s="300"/>
      <c r="AB668" s="300"/>
      <c r="AC668" s="300"/>
      <c r="AD668" s="300"/>
      <c r="AE668" s="300"/>
      <c r="AF668" s="300"/>
      <c r="AG668" s="300"/>
      <c r="AH668" s="300"/>
      <c r="AI668" s="300"/>
      <c r="AJ668" s="300"/>
      <c r="AK668" s="300"/>
      <c r="AL668" s="300"/>
      <c r="AM668" s="300"/>
      <c r="AN668" s="300"/>
      <c r="AO668" s="300"/>
      <c r="AP668" s="300"/>
      <c r="AQ668" s="300"/>
      <c r="AR668" s="300"/>
      <c r="AS668" s="300"/>
      <c r="AT668" s="300"/>
      <c r="AU668" s="300"/>
      <c r="AV668" s="300"/>
      <c r="AW668" s="300"/>
      <c r="AX668" s="300"/>
      <c r="AY668" s="300"/>
      <c r="AZ668" s="300"/>
      <c r="BA668" s="300"/>
      <c r="BB668" s="300"/>
      <c r="BC668" s="300"/>
      <c r="BD668" s="300"/>
      <c r="BE668" s="300"/>
      <c r="BF668" s="300"/>
      <c r="BG668" s="300"/>
      <c r="BH668" s="300"/>
      <c r="BI668" s="300"/>
      <c r="BJ668" s="300"/>
      <c r="BK668" s="300"/>
      <c r="BL668" s="300"/>
      <c r="BM668" s="300"/>
      <c r="BN668" s="300"/>
      <c r="BO668" s="300"/>
      <c r="BP668" s="300"/>
      <c r="BQ668" s="300"/>
      <c r="BR668" s="300"/>
      <c r="BS668" s="300"/>
      <c r="BT668" s="300"/>
      <c r="BU668" s="300"/>
      <c r="BV668" s="300"/>
      <c r="BW668" s="300"/>
      <c r="BX668" s="300"/>
      <c r="BY668" s="300"/>
      <c r="BZ668" s="300"/>
      <c r="CA668" s="300"/>
      <c r="CB668" s="300"/>
      <c r="CC668" s="300"/>
      <c r="CD668" s="300"/>
      <c r="CE668" s="300"/>
      <c r="CF668" s="300"/>
      <c r="CG668" s="300"/>
      <c r="CH668" s="300"/>
      <c r="CI668" s="300"/>
      <c r="CJ668" s="300"/>
      <c r="CK668" s="300"/>
      <c r="CL668" s="300"/>
      <c r="CM668" s="300"/>
      <c r="CN668" s="300"/>
      <c r="CO668" s="300"/>
      <c r="CP668" s="300"/>
      <c r="CQ668" s="300"/>
      <c r="CR668" s="300"/>
      <c r="CS668" s="300"/>
      <c r="CT668" s="300"/>
      <c r="CU668" s="300"/>
      <c r="CV668" s="300"/>
      <c r="CW668" s="300"/>
      <c r="CX668" s="300"/>
      <c r="CY668" s="300"/>
      <c r="CZ668" s="300"/>
      <c r="DA668" s="300"/>
      <c r="DB668" s="300"/>
      <c r="DC668" s="300"/>
      <c r="DD668" s="300"/>
      <c r="DE668" s="300"/>
      <c r="DF668" s="300"/>
      <c r="DG668" s="300"/>
      <c r="DH668" s="300"/>
      <c r="DI668" s="300"/>
      <c r="DJ668" s="300"/>
      <c r="DK668" s="300"/>
      <c r="DL668" s="300"/>
      <c r="DM668" s="300"/>
      <c r="DN668" s="300"/>
      <c r="DO668" s="300"/>
      <c r="DP668" s="300"/>
      <c r="DQ668" s="300"/>
      <c r="DR668" s="300"/>
      <c r="DS668" s="300"/>
      <c r="DT668" s="300"/>
      <c r="DU668" s="300"/>
      <c r="DV668" s="300"/>
      <c r="DW668" s="300"/>
      <c r="DX668" s="300"/>
      <c r="DY668" s="300"/>
      <c r="DZ668" s="300"/>
      <c r="EA668" s="300"/>
      <c r="EB668" s="300"/>
      <c r="EC668" s="300"/>
      <c r="ED668" s="300"/>
      <c r="EE668" s="300"/>
      <c r="EF668" s="300"/>
      <c r="EG668" s="301"/>
      <c r="EH668" s="301"/>
      <c r="EI668" s="301"/>
      <c r="EJ668" s="301"/>
      <c r="EK668" s="301"/>
      <c r="EL668" s="301"/>
      <c r="EM668" s="301"/>
      <c r="EN668" s="301"/>
      <c r="EO668" s="301"/>
      <c r="EP668" s="301"/>
      <c r="EQ668" s="301"/>
      <c r="ER668" s="301"/>
      <c r="ES668" s="301"/>
      <c r="ET668" s="301"/>
    </row>
    <row r="669" spans="1:150" x14ac:dyDescent="0.25">
      <c r="A669" s="301"/>
      <c r="C669" s="301"/>
      <c r="D669" s="301"/>
      <c r="E669" s="301"/>
      <c r="F669" s="301"/>
      <c r="G669" s="301"/>
      <c r="H669" s="301"/>
      <c r="I669" s="301"/>
      <c r="J669" s="300"/>
      <c r="K669" s="300"/>
      <c r="L669" s="300"/>
      <c r="M669" s="300"/>
      <c r="N669" s="300"/>
      <c r="O669" s="300"/>
      <c r="P669" s="300"/>
      <c r="Q669" s="300"/>
      <c r="R669" s="300"/>
      <c r="S669" s="300"/>
      <c r="T669" s="300"/>
      <c r="U669" s="300"/>
      <c r="V669" s="300"/>
      <c r="W669" s="300"/>
      <c r="X669" s="300"/>
      <c r="Y669" s="300"/>
      <c r="Z669" s="300"/>
      <c r="AA669" s="300"/>
      <c r="AB669" s="300"/>
      <c r="AC669" s="300"/>
      <c r="AD669" s="300"/>
      <c r="AE669" s="300"/>
      <c r="AF669" s="300"/>
      <c r="AG669" s="300"/>
      <c r="AH669" s="300"/>
      <c r="AI669" s="300"/>
      <c r="AJ669" s="300"/>
      <c r="AK669" s="300"/>
      <c r="AL669" s="300"/>
      <c r="AM669" s="300"/>
      <c r="AN669" s="300"/>
      <c r="AO669" s="300"/>
      <c r="AP669" s="300"/>
      <c r="AQ669" s="300"/>
      <c r="AR669" s="300"/>
      <c r="AS669" s="300"/>
      <c r="AT669" s="300"/>
      <c r="AU669" s="300"/>
      <c r="AV669" s="300"/>
      <c r="AW669" s="300"/>
      <c r="AX669" s="300"/>
      <c r="AY669" s="300"/>
      <c r="AZ669" s="300"/>
      <c r="BA669" s="300"/>
      <c r="BB669" s="300"/>
      <c r="BC669" s="300"/>
      <c r="BD669" s="300"/>
      <c r="BE669" s="300"/>
      <c r="BF669" s="300"/>
      <c r="BG669" s="300"/>
      <c r="BH669" s="300"/>
      <c r="BI669" s="300"/>
      <c r="BJ669" s="300"/>
      <c r="BK669" s="300"/>
      <c r="BL669" s="300"/>
      <c r="BM669" s="300"/>
      <c r="BN669" s="300"/>
      <c r="BO669" s="300"/>
      <c r="BP669" s="300"/>
      <c r="BQ669" s="300"/>
      <c r="BR669" s="300"/>
      <c r="BS669" s="300"/>
      <c r="BT669" s="300"/>
      <c r="BU669" s="300"/>
      <c r="BV669" s="300"/>
      <c r="BW669" s="300"/>
      <c r="BX669" s="300"/>
      <c r="BY669" s="300"/>
      <c r="BZ669" s="300"/>
      <c r="CA669" s="300"/>
      <c r="CB669" s="300"/>
      <c r="CC669" s="300"/>
      <c r="CD669" s="300"/>
      <c r="CE669" s="300"/>
      <c r="CF669" s="300"/>
      <c r="CG669" s="300"/>
      <c r="CH669" s="300"/>
      <c r="CI669" s="300"/>
      <c r="CJ669" s="300"/>
      <c r="CK669" s="300"/>
      <c r="CL669" s="300"/>
      <c r="CM669" s="300"/>
      <c r="CN669" s="300"/>
      <c r="CO669" s="300"/>
      <c r="CP669" s="300"/>
      <c r="CQ669" s="300"/>
      <c r="CR669" s="300"/>
      <c r="CS669" s="300"/>
      <c r="CT669" s="300"/>
      <c r="CU669" s="300"/>
      <c r="CV669" s="300"/>
      <c r="CW669" s="300"/>
      <c r="CX669" s="300"/>
      <c r="CY669" s="300"/>
      <c r="CZ669" s="300"/>
      <c r="DA669" s="300"/>
      <c r="DB669" s="300"/>
      <c r="DC669" s="300"/>
      <c r="DD669" s="300"/>
      <c r="DE669" s="300"/>
      <c r="DF669" s="300"/>
      <c r="DG669" s="300"/>
      <c r="DH669" s="300"/>
      <c r="DI669" s="300"/>
      <c r="DJ669" s="300"/>
      <c r="DK669" s="300"/>
      <c r="DL669" s="300"/>
      <c r="DM669" s="300"/>
      <c r="DN669" s="300"/>
      <c r="DO669" s="300"/>
      <c r="DP669" s="300"/>
      <c r="DQ669" s="300"/>
      <c r="DR669" s="300"/>
      <c r="DS669" s="300"/>
      <c r="DT669" s="300"/>
      <c r="DU669" s="300"/>
      <c r="DV669" s="300"/>
      <c r="DW669" s="300"/>
      <c r="DX669" s="300"/>
      <c r="DY669" s="300"/>
      <c r="DZ669" s="300"/>
      <c r="EA669" s="300"/>
      <c r="EB669" s="300"/>
      <c r="EC669" s="300"/>
      <c r="ED669" s="300"/>
      <c r="EE669" s="300"/>
      <c r="EF669" s="300"/>
      <c r="EG669" s="301"/>
      <c r="EH669" s="301"/>
      <c r="EI669" s="301"/>
      <c r="EJ669" s="301"/>
      <c r="EK669" s="301"/>
      <c r="EL669" s="301"/>
      <c r="EM669" s="301"/>
      <c r="EN669" s="301"/>
      <c r="EO669" s="301"/>
      <c r="EP669" s="301"/>
      <c r="EQ669" s="301"/>
      <c r="ER669" s="301"/>
      <c r="ES669" s="301"/>
      <c r="ET669" s="301"/>
    </row>
    <row r="670" spans="1:150" x14ac:dyDescent="0.25">
      <c r="A670" s="301"/>
      <c r="C670" s="301"/>
      <c r="D670" s="301"/>
      <c r="E670" s="301"/>
      <c r="F670" s="301"/>
      <c r="G670" s="301"/>
      <c r="H670" s="301"/>
      <c r="I670" s="301"/>
      <c r="J670" s="300"/>
      <c r="K670" s="300"/>
      <c r="L670" s="300"/>
      <c r="M670" s="300"/>
      <c r="N670" s="300"/>
      <c r="O670" s="300"/>
      <c r="P670" s="300"/>
      <c r="Q670" s="300"/>
      <c r="R670" s="300"/>
      <c r="S670" s="300"/>
      <c r="T670" s="300"/>
      <c r="U670" s="300"/>
      <c r="V670" s="300"/>
      <c r="W670" s="300"/>
      <c r="X670" s="300"/>
      <c r="Y670" s="300"/>
      <c r="Z670" s="300"/>
      <c r="AA670" s="300"/>
      <c r="AB670" s="300"/>
      <c r="AC670" s="300"/>
      <c r="AD670" s="300"/>
      <c r="AE670" s="300"/>
      <c r="AF670" s="300"/>
      <c r="AG670" s="300"/>
      <c r="AH670" s="300"/>
      <c r="AI670" s="300"/>
      <c r="AJ670" s="300"/>
      <c r="AK670" s="300"/>
      <c r="AL670" s="300"/>
      <c r="AM670" s="300"/>
      <c r="AN670" s="300"/>
      <c r="AO670" s="300"/>
      <c r="AP670" s="300"/>
      <c r="AQ670" s="300"/>
      <c r="AR670" s="300"/>
      <c r="AS670" s="300"/>
      <c r="AT670" s="300"/>
      <c r="AU670" s="300"/>
      <c r="AV670" s="300"/>
      <c r="AW670" s="300"/>
      <c r="AX670" s="300"/>
      <c r="AY670" s="300"/>
      <c r="AZ670" s="300"/>
      <c r="BA670" s="300"/>
      <c r="BB670" s="300"/>
      <c r="BC670" s="300"/>
      <c r="BD670" s="300"/>
      <c r="BE670" s="300"/>
      <c r="BF670" s="300"/>
      <c r="BG670" s="300"/>
      <c r="BH670" s="300"/>
      <c r="BI670" s="300"/>
      <c r="BJ670" s="300"/>
      <c r="BK670" s="300"/>
      <c r="BL670" s="300"/>
      <c r="BM670" s="300"/>
      <c r="BN670" s="300"/>
      <c r="BO670" s="300"/>
      <c r="BP670" s="300"/>
      <c r="BQ670" s="300"/>
      <c r="BR670" s="300"/>
      <c r="BS670" s="300"/>
      <c r="BT670" s="300"/>
      <c r="BU670" s="300"/>
      <c r="BV670" s="300"/>
      <c r="BW670" s="300"/>
      <c r="BX670" s="300"/>
      <c r="BY670" s="300"/>
      <c r="BZ670" s="300"/>
      <c r="CA670" s="300"/>
      <c r="CB670" s="300"/>
      <c r="CC670" s="300"/>
      <c r="CD670" s="300"/>
      <c r="CE670" s="300"/>
      <c r="CF670" s="300"/>
      <c r="CG670" s="300"/>
      <c r="CH670" s="300"/>
      <c r="CI670" s="300"/>
      <c r="CJ670" s="300"/>
      <c r="CK670" s="300"/>
      <c r="CL670" s="300"/>
      <c r="CM670" s="300"/>
      <c r="CN670" s="300"/>
      <c r="CO670" s="300"/>
      <c r="CP670" s="300"/>
      <c r="CQ670" s="300"/>
      <c r="CR670" s="300"/>
      <c r="CS670" s="300"/>
      <c r="CT670" s="300"/>
      <c r="CU670" s="300"/>
      <c r="CV670" s="300"/>
      <c r="CW670" s="300"/>
      <c r="CX670" s="300"/>
      <c r="CY670" s="300"/>
      <c r="CZ670" s="300"/>
      <c r="DA670" s="300"/>
      <c r="DB670" s="300"/>
      <c r="DC670" s="300"/>
      <c r="DD670" s="300"/>
      <c r="DE670" s="300"/>
      <c r="DF670" s="300"/>
      <c r="DG670" s="300"/>
      <c r="DH670" s="300"/>
      <c r="DI670" s="300"/>
      <c r="DJ670" s="300"/>
      <c r="DK670" s="300"/>
      <c r="DL670" s="300"/>
      <c r="DM670" s="300"/>
      <c r="DN670" s="300"/>
      <c r="DO670" s="300"/>
      <c r="DP670" s="300"/>
      <c r="DQ670" s="300"/>
      <c r="DR670" s="300"/>
      <c r="DS670" s="300"/>
      <c r="DT670" s="300"/>
      <c r="DU670" s="300"/>
      <c r="DV670" s="300"/>
      <c r="DW670" s="300"/>
      <c r="DX670" s="300"/>
      <c r="DY670" s="300"/>
      <c r="DZ670" s="300"/>
      <c r="EA670" s="300"/>
      <c r="EB670" s="300"/>
      <c r="EC670" s="300"/>
      <c r="ED670" s="300"/>
      <c r="EE670" s="300"/>
      <c r="EF670" s="300"/>
      <c r="EG670" s="301"/>
      <c r="EH670" s="301"/>
      <c r="EI670" s="301"/>
      <c r="EJ670" s="301"/>
      <c r="EK670" s="301"/>
      <c r="EL670" s="301"/>
      <c r="EM670" s="301"/>
      <c r="EN670" s="301"/>
      <c r="EO670" s="301"/>
      <c r="EP670" s="301"/>
      <c r="EQ670" s="301"/>
      <c r="ER670" s="301"/>
      <c r="ES670" s="301"/>
      <c r="ET670" s="301"/>
    </row>
    <row r="671" spans="1:150" x14ac:dyDescent="0.25">
      <c r="A671" s="301"/>
      <c r="C671" s="301"/>
      <c r="D671" s="301"/>
      <c r="E671" s="301"/>
      <c r="F671" s="301"/>
      <c r="G671" s="301"/>
      <c r="H671" s="301"/>
      <c r="I671" s="301"/>
      <c r="J671" s="300"/>
      <c r="K671" s="300"/>
      <c r="L671" s="300"/>
      <c r="M671" s="300"/>
      <c r="N671" s="300"/>
      <c r="O671" s="300"/>
      <c r="P671" s="300"/>
      <c r="Q671" s="300"/>
      <c r="R671" s="300"/>
      <c r="S671" s="300"/>
      <c r="T671" s="300"/>
      <c r="U671" s="300"/>
      <c r="V671" s="300"/>
      <c r="W671" s="300"/>
      <c r="X671" s="300"/>
      <c r="Y671" s="300"/>
      <c r="Z671" s="300"/>
      <c r="AA671" s="300"/>
      <c r="AB671" s="300"/>
      <c r="AC671" s="300"/>
      <c r="AD671" s="300"/>
      <c r="AE671" s="300"/>
      <c r="AF671" s="300"/>
      <c r="AG671" s="300"/>
      <c r="AH671" s="300"/>
      <c r="AI671" s="300"/>
      <c r="AJ671" s="300"/>
      <c r="AK671" s="300"/>
      <c r="AL671" s="300"/>
      <c r="AM671" s="300"/>
      <c r="AN671" s="300"/>
      <c r="AO671" s="300"/>
      <c r="AP671" s="300"/>
      <c r="AQ671" s="300"/>
      <c r="AR671" s="300"/>
      <c r="AS671" s="300"/>
      <c r="AT671" s="300"/>
      <c r="AU671" s="300"/>
      <c r="AV671" s="300"/>
      <c r="AW671" s="300"/>
      <c r="AX671" s="300"/>
      <c r="AY671" s="300"/>
      <c r="AZ671" s="300"/>
      <c r="BA671" s="300"/>
      <c r="BB671" s="300"/>
      <c r="BC671" s="300"/>
      <c r="BD671" s="300"/>
      <c r="BE671" s="300"/>
      <c r="BF671" s="300"/>
      <c r="BG671" s="300"/>
      <c r="BH671" s="300"/>
      <c r="BI671" s="300"/>
      <c r="BJ671" s="300"/>
      <c r="BK671" s="300"/>
      <c r="BL671" s="300"/>
      <c r="BM671" s="300"/>
      <c r="BN671" s="300"/>
      <c r="BO671" s="300"/>
      <c r="BP671" s="300"/>
      <c r="BQ671" s="300"/>
      <c r="BR671" s="300"/>
      <c r="BS671" s="300"/>
      <c r="BT671" s="300"/>
      <c r="BU671" s="300"/>
      <c r="BV671" s="300"/>
      <c r="BW671" s="300"/>
      <c r="BX671" s="300"/>
      <c r="BY671" s="300"/>
      <c r="BZ671" s="300"/>
      <c r="CA671" s="300"/>
      <c r="CB671" s="300"/>
      <c r="CC671" s="300"/>
      <c r="CD671" s="300"/>
      <c r="CE671" s="300"/>
      <c r="CF671" s="300"/>
      <c r="CG671" s="300"/>
      <c r="CH671" s="300"/>
      <c r="CI671" s="300"/>
      <c r="CJ671" s="300"/>
      <c r="CK671" s="300"/>
      <c r="CL671" s="300"/>
      <c r="CM671" s="300"/>
      <c r="CN671" s="300"/>
      <c r="CO671" s="300"/>
      <c r="CP671" s="300"/>
      <c r="CQ671" s="300"/>
      <c r="CR671" s="300"/>
      <c r="CS671" s="300"/>
      <c r="CT671" s="300"/>
      <c r="CU671" s="300"/>
      <c r="CV671" s="300"/>
      <c r="CW671" s="300"/>
      <c r="CX671" s="300"/>
      <c r="CY671" s="300"/>
      <c r="CZ671" s="300"/>
      <c r="DA671" s="300"/>
      <c r="DB671" s="300"/>
      <c r="DC671" s="300"/>
      <c r="DD671" s="300"/>
      <c r="DE671" s="300"/>
      <c r="DF671" s="300"/>
      <c r="DG671" s="300"/>
      <c r="DH671" s="300"/>
      <c r="DI671" s="300"/>
      <c r="DJ671" s="300"/>
      <c r="DK671" s="300"/>
      <c r="DL671" s="300"/>
      <c r="DM671" s="300"/>
      <c r="DN671" s="300"/>
      <c r="DO671" s="300"/>
      <c r="DP671" s="300"/>
      <c r="DQ671" s="300"/>
      <c r="DR671" s="300"/>
      <c r="DS671" s="300"/>
      <c r="DT671" s="300"/>
      <c r="DU671" s="300"/>
      <c r="DV671" s="300"/>
      <c r="DW671" s="300"/>
      <c r="DX671" s="300"/>
      <c r="DY671" s="300"/>
      <c r="DZ671" s="300"/>
      <c r="EA671" s="300"/>
      <c r="EB671" s="300"/>
      <c r="EC671" s="300"/>
      <c r="ED671" s="300"/>
      <c r="EE671" s="300"/>
      <c r="EF671" s="300"/>
      <c r="EG671" s="301"/>
      <c r="EH671" s="301"/>
      <c r="EI671" s="301"/>
      <c r="EJ671" s="301"/>
      <c r="EK671" s="301"/>
      <c r="EL671" s="301"/>
      <c r="EM671" s="301"/>
      <c r="EN671" s="301"/>
      <c r="EO671" s="301"/>
      <c r="EP671" s="301"/>
      <c r="EQ671" s="301"/>
      <c r="ER671" s="301"/>
      <c r="ES671" s="301"/>
      <c r="ET671" s="301"/>
    </row>
    <row r="672" spans="1:150" x14ac:dyDescent="0.25">
      <c r="A672" s="301"/>
      <c r="C672" s="301"/>
      <c r="D672" s="301"/>
      <c r="E672" s="301"/>
      <c r="F672" s="301"/>
      <c r="G672" s="301"/>
      <c r="H672" s="301"/>
      <c r="I672" s="301"/>
      <c r="J672" s="300"/>
      <c r="K672" s="300"/>
      <c r="L672" s="300"/>
      <c r="M672" s="300"/>
      <c r="N672" s="300"/>
      <c r="O672" s="300"/>
      <c r="P672" s="300"/>
      <c r="Q672" s="300"/>
      <c r="R672" s="300"/>
      <c r="S672" s="300"/>
      <c r="T672" s="300"/>
      <c r="U672" s="300"/>
      <c r="V672" s="300"/>
      <c r="W672" s="300"/>
      <c r="X672" s="300"/>
      <c r="Y672" s="300"/>
      <c r="Z672" s="300"/>
      <c r="AA672" s="300"/>
      <c r="AB672" s="300"/>
      <c r="AC672" s="300"/>
      <c r="AD672" s="300"/>
      <c r="AE672" s="300"/>
      <c r="AF672" s="300"/>
      <c r="AG672" s="300"/>
      <c r="AH672" s="300"/>
      <c r="AI672" s="300"/>
      <c r="AJ672" s="300"/>
      <c r="AK672" s="300"/>
      <c r="AL672" s="300"/>
      <c r="AM672" s="300"/>
      <c r="AN672" s="300"/>
      <c r="AO672" s="300"/>
      <c r="AP672" s="300"/>
      <c r="AQ672" s="300"/>
      <c r="AR672" s="300"/>
      <c r="AS672" s="300"/>
      <c r="AT672" s="300"/>
      <c r="AU672" s="300"/>
      <c r="AV672" s="300"/>
      <c r="AW672" s="300"/>
      <c r="AX672" s="300"/>
      <c r="AY672" s="300"/>
      <c r="AZ672" s="300"/>
      <c r="BA672" s="300"/>
      <c r="BB672" s="300"/>
      <c r="BC672" s="300"/>
      <c r="BD672" s="300"/>
      <c r="BE672" s="300"/>
      <c r="BF672" s="300"/>
      <c r="BG672" s="300"/>
      <c r="BH672" s="300"/>
      <c r="BI672" s="300"/>
      <c r="BJ672" s="300"/>
      <c r="BK672" s="300"/>
      <c r="BL672" s="300"/>
      <c r="BM672" s="300"/>
      <c r="BN672" s="300"/>
      <c r="BO672" s="300"/>
      <c r="BP672" s="300"/>
      <c r="BQ672" s="300"/>
      <c r="BR672" s="300"/>
      <c r="BS672" s="300"/>
      <c r="BT672" s="300"/>
      <c r="BU672" s="300"/>
      <c r="BV672" s="300"/>
      <c r="BW672" s="300"/>
      <c r="BX672" s="300"/>
      <c r="BY672" s="300"/>
      <c r="BZ672" s="300"/>
      <c r="CA672" s="300"/>
      <c r="CB672" s="300"/>
      <c r="CC672" s="300"/>
      <c r="CD672" s="300"/>
      <c r="CE672" s="300"/>
      <c r="CF672" s="300"/>
      <c r="CG672" s="300"/>
      <c r="CH672" s="300"/>
      <c r="CI672" s="300"/>
      <c r="CJ672" s="300"/>
      <c r="CK672" s="300"/>
      <c r="CL672" s="300"/>
      <c r="CM672" s="300"/>
      <c r="CN672" s="300"/>
      <c r="CO672" s="300"/>
      <c r="CP672" s="300"/>
      <c r="CQ672" s="300"/>
      <c r="CR672" s="300"/>
      <c r="CS672" s="300"/>
      <c r="CT672" s="300"/>
      <c r="CU672" s="300"/>
      <c r="CV672" s="300"/>
      <c r="CW672" s="300"/>
      <c r="CX672" s="300"/>
      <c r="CY672" s="300"/>
      <c r="CZ672" s="300"/>
      <c r="DA672" s="300"/>
      <c r="DB672" s="300"/>
      <c r="DC672" s="300"/>
      <c r="DD672" s="300"/>
      <c r="DE672" s="300"/>
      <c r="DF672" s="300"/>
      <c r="DG672" s="300"/>
      <c r="DH672" s="300"/>
      <c r="DI672" s="300"/>
      <c r="DJ672" s="300"/>
      <c r="DK672" s="300"/>
      <c r="DL672" s="300"/>
      <c r="DM672" s="300"/>
      <c r="DN672" s="300"/>
      <c r="DO672" s="300"/>
      <c r="DP672" s="300"/>
      <c r="DQ672" s="300"/>
      <c r="DR672" s="300"/>
      <c r="DS672" s="300"/>
      <c r="DT672" s="300"/>
      <c r="DU672" s="300"/>
      <c r="DV672" s="300"/>
      <c r="DW672" s="300"/>
      <c r="DX672" s="300"/>
      <c r="DY672" s="300"/>
      <c r="DZ672" s="300"/>
      <c r="EA672" s="300"/>
      <c r="EB672" s="300"/>
      <c r="EC672" s="300"/>
      <c r="ED672" s="300"/>
      <c r="EE672" s="300"/>
      <c r="EF672" s="300"/>
      <c r="EG672" s="301"/>
      <c r="EH672" s="301"/>
      <c r="EI672" s="301"/>
      <c r="EJ672" s="301"/>
      <c r="EK672" s="301"/>
      <c r="EL672" s="301"/>
      <c r="EM672" s="301"/>
      <c r="EN672" s="301"/>
      <c r="EO672" s="301"/>
      <c r="EP672" s="301"/>
      <c r="EQ672" s="301"/>
      <c r="ER672" s="301"/>
      <c r="ES672" s="301"/>
      <c r="ET672" s="301"/>
    </row>
    <row r="673" spans="1:150" x14ac:dyDescent="0.25">
      <c r="A673" s="301"/>
      <c r="C673" s="301"/>
      <c r="D673" s="301"/>
      <c r="E673" s="301"/>
      <c r="F673" s="301"/>
      <c r="G673" s="301"/>
      <c r="H673" s="301"/>
      <c r="I673" s="301"/>
      <c r="J673" s="300"/>
      <c r="K673" s="300"/>
      <c r="L673" s="300"/>
      <c r="M673" s="300"/>
      <c r="N673" s="300"/>
      <c r="O673" s="300"/>
      <c r="P673" s="300"/>
      <c r="Q673" s="300"/>
      <c r="R673" s="300"/>
      <c r="S673" s="300"/>
      <c r="T673" s="300"/>
      <c r="U673" s="300"/>
      <c r="V673" s="300"/>
      <c r="W673" s="300"/>
      <c r="X673" s="300"/>
      <c r="Y673" s="300"/>
      <c r="Z673" s="300"/>
      <c r="AA673" s="300"/>
      <c r="AB673" s="300"/>
      <c r="AC673" s="300"/>
      <c r="AD673" s="300"/>
      <c r="AE673" s="300"/>
      <c r="AF673" s="300"/>
      <c r="AG673" s="300"/>
      <c r="AH673" s="300"/>
      <c r="AI673" s="300"/>
      <c r="AJ673" s="300"/>
      <c r="AK673" s="300"/>
      <c r="AL673" s="300"/>
      <c r="AM673" s="300"/>
      <c r="AN673" s="300"/>
      <c r="AO673" s="300"/>
      <c r="AP673" s="300"/>
      <c r="AQ673" s="300"/>
      <c r="AR673" s="300"/>
      <c r="AS673" s="300"/>
      <c r="AT673" s="300"/>
      <c r="AU673" s="300"/>
      <c r="AV673" s="300"/>
      <c r="AW673" s="300"/>
      <c r="AX673" s="300"/>
      <c r="AY673" s="300"/>
      <c r="AZ673" s="300"/>
      <c r="BA673" s="300"/>
      <c r="BB673" s="300"/>
      <c r="BC673" s="300"/>
      <c r="BD673" s="300"/>
      <c r="BE673" s="300"/>
      <c r="BF673" s="300"/>
      <c r="BG673" s="300"/>
      <c r="BH673" s="300"/>
      <c r="BI673" s="300"/>
      <c r="BJ673" s="300"/>
      <c r="BK673" s="300"/>
      <c r="BL673" s="300"/>
      <c r="BM673" s="300"/>
      <c r="BN673" s="300"/>
      <c r="BO673" s="300"/>
      <c r="BP673" s="300"/>
      <c r="BQ673" s="300"/>
      <c r="BR673" s="300"/>
      <c r="BS673" s="300"/>
      <c r="BT673" s="300"/>
      <c r="BU673" s="300"/>
      <c r="BV673" s="300"/>
      <c r="BW673" s="300"/>
      <c r="BX673" s="300"/>
      <c r="BY673" s="300"/>
      <c r="BZ673" s="300"/>
      <c r="CA673" s="300"/>
      <c r="CB673" s="300"/>
      <c r="CC673" s="300"/>
      <c r="CD673" s="300"/>
      <c r="CE673" s="300"/>
      <c r="CF673" s="300"/>
      <c r="CG673" s="300"/>
      <c r="CH673" s="300"/>
      <c r="CI673" s="300"/>
      <c r="CJ673" s="300"/>
      <c r="CK673" s="300"/>
      <c r="CL673" s="300"/>
      <c r="CM673" s="300"/>
      <c r="CN673" s="300"/>
      <c r="CO673" s="300"/>
      <c r="CP673" s="300"/>
      <c r="CQ673" s="300"/>
      <c r="CR673" s="300"/>
      <c r="CS673" s="300"/>
      <c r="CT673" s="300"/>
      <c r="CU673" s="300"/>
      <c r="CV673" s="300"/>
      <c r="CW673" s="300"/>
      <c r="CX673" s="300"/>
      <c r="CY673" s="300"/>
      <c r="CZ673" s="300"/>
      <c r="DA673" s="300"/>
      <c r="DB673" s="300"/>
      <c r="DC673" s="300"/>
      <c r="DD673" s="300"/>
      <c r="DE673" s="300"/>
      <c r="DF673" s="300"/>
      <c r="DG673" s="300"/>
      <c r="DH673" s="300"/>
      <c r="DI673" s="300"/>
      <c r="DJ673" s="300"/>
      <c r="DK673" s="300"/>
      <c r="DL673" s="300"/>
      <c r="DM673" s="300"/>
      <c r="DN673" s="300"/>
      <c r="DO673" s="300"/>
      <c r="DP673" s="300"/>
      <c r="DQ673" s="300"/>
      <c r="DR673" s="300"/>
      <c r="DS673" s="300"/>
      <c r="DT673" s="300"/>
      <c r="DU673" s="300"/>
      <c r="DV673" s="300"/>
      <c r="DW673" s="300"/>
      <c r="DX673" s="300"/>
      <c r="DY673" s="300"/>
      <c r="DZ673" s="300"/>
      <c r="EA673" s="300"/>
      <c r="EB673" s="300"/>
      <c r="EC673" s="300"/>
      <c r="ED673" s="300"/>
      <c r="EE673" s="300"/>
      <c r="EF673" s="300"/>
      <c r="EG673" s="301"/>
      <c r="EH673" s="301"/>
      <c r="EI673" s="301"/>
      <c r="EJ673" s="301"/>
      <c r="EK673" s="301"/>
      <c r="EL673" s="301"/>
      <c r="EM673" s="301"/>
      <c r="EN673" s="301"/>
      <c r="EO673" s="301"/>
      <c r="EP673" s="301"/>
      <c r="EQ673" s="301"/>
      <c r="ER673" s="301"/>
      <c r="ES673" s="301"/>
      <c r="ET673" s="301"/>
    </row>
    <row r="674" spans="1:150" x14ac:dyDescent="0.25">
      <c r="A674" s="301"/>
      <c r="C674" s="301"/>
      <c r="D674" s="301"/>
      <c r="E674" s="301"/>
      <c r="F674" s="301"/>
      <c r="G674" s="301"/>
      <c r="H674" s="301"/>
      <c r="I674" s="301"/>
      <c r="J674" s="300"/>
      <c r="K674" s="300"/>
      <c r="L674" s="300"/>
      <c r="M674" s="300"/>
      <c r="N674" s="300"/>
      <c r="O674" s="300"/>
      <c r="P674" s="300"/>
      <c r="Q674" s="300"/>
      <c r="R674" s="300"/>
      <c r="S674" s="300"/>
      <c r="T674" s="300"/>
      <c r="U674" s="300"/>
      <c r="V674" s="300"/>
      <c r="W674" s="300"/>
      <c r="X674" s="300"/>
      <c r="Y674" s="300"/>
      <c r="Z674" s="300"/>
      <c r="AA674" s="300"/>
      <c r="AB674" s="300"/>
      <c r="AC674" s="300"/>
      <c r="AD674" s="300"/>
      <c r="AE674" s="300"/>
      <c r="AF674" s="300"/>
      <c r="AG674" s="300"/>
      <c r="AH674" s="300"/>
      <c r="AI674" s="300"/>
      <c r="AJ674" s="300"/>
      <c r="AK674" s="300"/>
      <c r="AL674" s="300"/>
      <c r="AM674" s="300"/>
      <c r="AN674" s="300"/>
      <c r="AO674" s="300"/>
      <c r="AP674" s="300"/>
      <c r="AQ674" s="300"/>
      <c r="AR674" s="300"/>
      <c r="AS674" s="300"/>
      <c r="AT674" s="300"/>
      <c r="AU674" s="300"/>
      <c r="AV674" s="300"/>
      <c r="AW674" s="300"/>
      <c r="AX674" s="300"/>
      <c r="AY674" s="300"/>
      <c r="AZ674" s="300"/>
      <c r="BA674" s="300"/>
      <c r="BB674" s="300"/>
      <c r="BC674" s="300"/>
      <c r="BD674" s="300"/>
      <c r="BE674" s="300"/>
      <c r="BF674" s="300"/>
      <c r="BG674" s="300"/>
      <c r="BH674" s="300"/>
      <c r="BI674" s="300"/>
      <c r="BJ674" s="300"/>
      <c r="BK674" s="300"/>
      <c r="BL674" s="300"/>
      <c r="BM674" s="300"/>
      <c r="BN674" s="300"/>
      <c r="BO674" s="300"/>
      <c r="BP674" s="300"/>
      <c r="BQ674" s="300"/>
      <c r="BR674" s="300"/>
      <c r="BS674" s="300"/>
      <c r="BT674" s="300"/>
      <c r="BU674" s="300"/>
      <c r="BV674" s="300"/>
      <c r="BW674" s="300"/>
      <c r="BX674" s="300"/>
      <c r="BY674" s="300"/>
      <c r="BZ674" s="300"/>
      <c r="CA674" s="300"/>
      <c r="CB674" s="300"/>
      <c r="CC674" s="300"/>
      <c r="CD674" s="300"/>
      <c r="CE674" s="300"/>
      <c r="CF674" s="300"/>
      <c r="CG674" s="300"/>
      <c r="CH674" s="300"/>
      <c r="CI674" s="300"/>
      <c r="CJ674" s="300"/>
      <c r="CK674" s="300"/>
      <c r="CL674" s="300"/>
      <c r="CM674" s="300"/>
      <c r="CN674" s="300"/>
      <c r="CO674" s="300"/>
      <c r="CP674" s="300"/>
      <c r="CQ674" s="300"/>
      <c r="CR674" s="300"/>
      <c r="CS674" s="300"/>
      <c r="CT674" s="300"/>
      <c r="CU674" s="300"/>
      <c r="CV674" s="300"/>
      <c r="CW674" s="300"/>
      <c r="CX674" s="300"/>
      <c r="CY674" s="300"/>
      <c r="CZ674" s="300"/>
      <c r="DA674" s="300"/>
      <c r="DB674" s="300"/>
      <c r="DC674" s="300"/>
      <c r="DD674" s="300"/>
      <c r="DE674" s="300"/>
      <c r="DF674" s="300"/>
      <c r="DG674" s="300"/>
      <c r="DH674" s="300"/>
      <c r="DI674" s="300"/>
      <c r="DJ674" s="300"/>
      <c r="DK674" s="300"/>
      <c r="DL674" s="300"/>
      <c r="DM674" s="300"/>
      <c r="DN674" s="300"/>
      <c r="DO674" s="300"/>
      <c r="DP674" s="300"/>
      <c r="DQ674" s="300"/>
      <c r="DR674" s="300"/>
      <c r="DS674" s="300"/>
      <c r="DT674" s="300"/>
      <c r="DU674" s="300"/>
      <c r="DV674" s="300"/>
      <c r="DW674" s="300"/>
      <c r="DX674" s="300"/>
      <c r="DY674" s="300"/>
      <c r="DZ674" s="300"/>
      <c r="EA674" s="300"/>
      <c r="EB674" s="300"/>
      <c r="EC674" s="300"/>
      <c r="ED674" s="300"/>
      <c r="EE674" s="300"/>
      <c r="EF674" s="300"/>
      <c r="EG674" s="301"/>
      <c r="EH674" s="301"/>
      <c r="EI674" s="301"/>
      <c r="EJ674" s="301"/>
      <c r="EK674" s="301"/>
      <c r="EL674" s="301"/>
      <c r="EM674" s="301"/>
      <c r="EN674" s="301"/>
      <c r="EO674" s="301"/>
      <c r="EP674" s="301"/>
      <c r="EQ674" s="301"/>
      <c r="ER674" s="301"/>
      <c r="ES674" s="301"/>
      <c r="ET674" s="301"/>
    </row>
    <row r="675" spans="1:150" x14ac:dyDescent="0.25">
      <c r="A675" s="301"/>
      <c r="C675" s="301"/>
      <c r="D675" s="301"/>
      <c r="E675" s="301"/>
      <c r="F675" s="301"/>
      <c r="G675" s="301"/>
      <c r="H675" s="301"/>
      <c r="I675" s="301"/>
      <c r="J675" s="300"/>
      <c r="K675" s="300"/>
      <c r="L675" s="300"/>
      <c r="M675" s="300"/>
      <c r="N675" s="300"/>
      <c r="O675" s="300"/>
      <c r="P675" s="300"/>
      <c r="Q675" s="300"/>
      <c r="R675" s="300"/>
      <c r="S675" s="300"/>
      <c r="T675" s="300"/>
      <c r="U675" s="300"/>
      <c r="V675" s="300"/>
      <c r="W675" s="300"/>
      <c r="X675" s="300"/>
      <c r="Y675" s="300"/>
      <c r="Z675" s="300"/>
      <c r="AA675" s="300"/>
      <c r="AB675" s="300"/>
      <c r="AC675" s="300"/>
      <c r="AD675" s="300"/>
      <c r="AE675" s="300"/>
      <c r="AF675" s="300"/>
      <c r="AG675" s="300"/>
      <c r="AH675" s="300"/>
      <c r="AI675" s="300"/>
      <c r="AJ675" s="300"/>
      <c r="AK675" s="300"/>
      <c r="AL675" s="300"/>
      <c r="AM675" s="300"/>
      <c r="AN675" s="300"/>
      <c r="AO675" s="300"/>
      <c r="AP675" s="300"/>
      <c r="AQ675" s="300"/>
      <c r="AR675" s="300"/>
      <c r="AS675" s="300"/>
      <c r="AT675" s="300"/>
      <c r="AU675" s="300"/>
      <c r="AV675" s="300"/>
      <c r="AW675" s="300"/>
      <c r="AX675" s="300"/>
      <c r="AY675" s="300"/>
      <c r="AZ675" s="300"/>
      <c r="BA675" s="300"/>
      <c r="BB675" s="300"/>
      <c r="BC675" s="300"/>
      <c r="BD675" s="300"/>
      <c r="BE675" s="300"/>
      <c r="BF675" s="300"/>
      <c r="BG675" s="300"/>
      <c r="BH675" s="300"/>
      <c r="BI675" s="300"/>
      <c r="BJ675" s="300"/>
      <c r="BK675" s="300"/>
      <c r="BL675" s="300"/>
      <c r="BM675" s="300"/>
      <c r="BN675" s="300"/>
      <c r="BO675" s="300"/>
      <c r="BP675" s="300"/>
      <c r="BQ675" s="300"/>
      <c r="BR675" s="300"/>
      <c r="BS675" s="300"/>
      <c r="BT675" s="300"/>
      <c r="BU675" s="300"/>
      <c r="BV675" s="300"/>
      <c r="BW675" s="300"/>
      <c r="BX675" s="300"/>
      <c r="BY675" s="300"/>
      <c r="BZ675" s="300"/>
      <c r="CA675" s="300"/>
      <c r="CB675" s="300"/>
      <c r="CC675" s="300"/>
      <c r="CD675" s="300"/>
      <c r="CE675" s="300"/>
      <c r="CF675" s="300"/>
      <c r="CG675" s="300"/>
      <c r="CH675" s="300"/>
      <c r="CI675" s="300"/>
      <c r="CJ675" s="300"/>
      <c r="CK675" s="300"/>
      <c r="CL675" s="300"/>
      <c r="CM675" s="300"/>
      <c r="CN675" s="300"/>
      <c r="CO675" s="300"/>
      <c r="CP675" s="300"/>
      <c r="CQ675" s="300"/>
      <c r="CR675" s="300"/>
      <c r="CS675" s="300"/>
      <c r="CT675" s="300"/>
      <c r="CU675" s="300"/>
      <c r="CV675" s="300"/>
      <c r="CW675" s="300"/>
      <c r="CX675" s="300"/>
      <c r="CY675" s="300"/>
      <c r="CZ675" s="300"/>
      <c r="DA675" s="300"/>
      <c r="DB675" s="300"/>
      <c r="DC675" s="300"/>
      <c r="DD675" s="300"/>
      <c r="DE675" s="300"/>
      <c r="DF675" s="300"/>
      <c r="DG675" s="300"/>
      <c r="DH675" s="300"/>
      <c r="DI675" s="300"/>
      <c r="DJ675" s="300"/>
      <c r="DK675" s="300"/>
      <c r="DL675" s="300"/>
      <c r="DM675" s="300"/>
      <c r="DN675" s="300"/>
      <c r="DO675" s="300"/>
      <c r="DP675" s="300"/>
      <c r="DQ675" s="300"/>
      <c r="DR675" s="300"/>
      <c r="DS675" s="300"/>
      <c r="DT675" s="300"/>
      <c r="DU675" s="300"/>
      <c r="DV675" s="300"/>
      <c r="DW675" s="300"/>
      <c r="DX675" s="300"/>
      <c r="DY675" s="300"/>
      <c r="DZ675" s="300"/>
      <c r="EA675" s="300"/>
      <c r="EB675" s="300"/>
      <c r="EC675" s="300"/>
      <c r="ED675" s="300"/>
      <c r="EE675" s="300"/>
      <c r="EF675" s="300"/>
      <c r="EG675" s="301"/>
      <c r="EH675" s="301"/>
      <c r="EI675" s="301"/>
      <c r="EJ675" s="301"/>
      <c r="EK675" s="301"/>
      <c r="EL675" s="301"/>
      <c r="EM675" s="301"/>
      <c r="EN675" s="301"/>
      <c r="EO675" s="301"/>
      <c r="EP675" s="301"/>
      <c r="EQ675" s="301"/>
      <c r="ER675" s="301"/>
      <c r="ES675" s="301"/>
      <c r="ET675" s="301"/>
    </row>
    <row r="676" spans="1:150" x14ac:dyDescent="0.25">
      <c r="A676" s="301"/>
      <c r="C676" s="301"/>
      <c r="D676" s="301"/>
      <c r="E676" s="301"/>
      <c r="F676" s="301"/>
      <c r="G676" s="301"/>
      <c r="H676" s="301"/>
      <c r="I676" s="301"/>
      <c r="J676" s="300"/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300"/>
      <c r="Y676" s="300"/>
      <c r="Z676" s="300"/>
      <c r="AA676" s="300"/>
      <c r="AB676" s="300"/>
      <c r="AC676" s="300"/>
      <c r="AD676" s="300"/>
      <c r="AE676" s="300"/>
      <c r="AF676" s="300"/>
      <c r="AG676" s="300"/>
      <c r="AH676" s="300"/>
      <c r="AI676" s="300"/>
      <c r="AJ676" s="300"/>
      <c r="AK676" s="300"/>
      <c r="AL676" s="300"/>
      <c r="AM676" s="300"/>
      <c r="AN676" s="300"/>
      <c r="AO676" s="300"/>
      <c r="AP676" s="300"/>
      <c r="AQ676" s="300"/>
      <c r="AR676" s="300"/>
      <c r="AS676" s="300"/>
      <c r="AT676" s="300"/>
      <c r="AU676" s="300"/>
      <c r="AV676" s="300"/>
      <c r="AW676" s="300"/>
      <c r="AX676" s="300"/>
      <c r="AY676" s="300"/>
      <c r="AZ676" s="300"/>
      <c r="BA676" s="300"/>
      <c r="BB676" s="300"/>
      <c r="BC676" s="300"/>
      <c r="BD676" s="300"/>
      <c r="BE676" s="300"/>
      <c r="BF676" s="300"/>
      <c r="BG676" s="300"/>
      <c r="BH676" s="300"/>
      <c r="BI676" s="300"/>
      <c r="BJ676" s="300"/>
      <c r="BK676" s="300"/>
      <c r="BL676" s="300"/>
      <c r="BM676" s="300"/>
      <c r="BN676" s="300"/>
      <c r="BO676" s="300"/>
      <c r="BP676" s="300"/>
      <c r="BQ676" s="300"/>
      <c r="BR676" s="300"/>
      <c r="BS676" s="300"/>
      <c r="BT676" s="300"/>
      <c r="BU676" s="300"/>
      <c r="BV676" s="300"/>
      <c r="BW676" s="300"/>
      <c r="BX676" s="300"/>
      <c r="BY676" s="300"/>
      <c r="BZ676" s="300"/>
      <c r="CA676" s="300"/>
      <c r="CB676" s="300"/>
      <c r="CC676" s="300"/>
      <c r="CD676" s="300"/>
      <c r="CE676" s="300"/>
      <c r="CF676" s="300"/>
      <c r="CG676" s="300"/>
      <c r="CH676" s="300"/>
      <c r="CI676" s="300"/>
      <c r="CJ676" s="300"/>
      <c r="CK676" s="300"/>
      <c r="CL676" s="300"/>
      <c r="CM676" s="300"/>
      <c r="CN676" s="300"/>
      <c r="CO676" s="300"/>
      <c r="CP676" s="300"/>
      <c r="CQ676" s="300"/>
      <c r="CR676" s="300"/>
      <c r="CS676" s="300"/>
      <c r="CT676" s="300"/>
      <c r="CU676" s="300"/>
      <c r="CV676" s="300"/>
      <c r="CW676" s="300"/>
      <c r="CX676" s="300"/>
      <c r="CY676" s="300"/>
      <c r="CZ676" s="300"/>
      <c r="DA676" s="300"/>
      <c r="DB676" s="300"/>
      <c r="DC676" s="300"/>
      <c r="DD676" s="300"/>
      <c r="DE676" s="300"/>
      <c r="DF676" s="300"/>
      <c r="DG676" s="300"/>
      <c r="DH676" s="300"/>
      <c r="DI676" s="300"/>
      <c r="DJ676" s="300"/>
      <c r="DK676" s="300"/>
      <c r="DL676" s="300"/>
      <c r="DM676" s="300"/>
      <c r="DN676" s="300"/>
      <c r="DO676" s="300"/>
      <c r="DP676" s="300"/>
      <c r="DQ676" s="300"/>
      <c r="DR676" s="300"/>
      <c r="DS676" s="300"/>
      <c r="DT676" s="300"/>
      <c r="DU676" s="300"/>
      <c r="DV676" s="300"/>
      <c r="DW676" s="300"/>
      <c r="DX676" s="300"/>
      <c r="DY676" s="300"/>
      <c r="DZ676" s="300"/>
      <c r="EA676" s="300"/>
      <c r="EB676" s="300"/>
      <c r="EC676" s="300"/>
      <c r="ED676" s="300"/>
      <c r="EE676" s="300"/>
      <c r="EF676" s="300"/>
      <c r="EG676" s="301"/>
      <c r="EH676" s="301"/>
      <c r="EI676" s="301"/>
      <c r="EJ676" s="301"/>
      <c r="EK676" s="301"/>
      <c r="EL676" s="301"/>
      <c r="EM676" s="301"/>
      <c r="EN676" s="301"/>
      <c r="EO676" s="301"/>
      <c r="EP676" s="301"/>
      <c r="EQ676" s="301"/>
      <c r="ER676" s="301"/>
      <c r="ES676" s="301"/>
      <c r="ET676" s="301"/>
    </row>
    <row r="677" spans="1:150" x14ac:dyDescent="0.25">
      <c r="A677" s="301"/>
      <c r="C677" s="301"/>
      <c r="D677" s="301"/>
      <c r="E677" s="301"/>
      <c r="F677" s="301"/>
      <c r="G677" s="301"/>
      <c r="H677" s="301"/>
      <c r="I677" s="301"/>
      <c r="J677" s="300"/>
      <c r="K677" s="300"/>
      <c r="L677" s="300"/>
      <c r="M677" s="300"/>
      <c r="N677" s="300"/>
      <c r="O677" s="300"/>
      <c r="P677" s="300"/>
      <c r="Q677" s="300"/>
      <c r="R677" s="300"/>
      <c r="S677" s="300"/>
      <c r="T677" s="300"/>
      <c r="U677" s="300"/>
      <c r="V677" s="300"/>
      <c r="W677" s="300"/>
      <c r="X677" s="300"/>
      <c r="Y677" s="300"/>
      <c r="Z677" s="300"/>
      <c r="AA677" s="300"/>
      <c r="AB677" s="300"/>
      <c r="AC677" s="300"/>
      <c r="AD677" s="300"/>
      <c r="AE677" s="300"/>
      <c r="AF677" s="300"/>
      <c r="AG677" s="300"/>
      <c r="AH677" s="300"/>
      <c r="AI677" s="300"/>
      <c r="AJ677" s="300"/>
      <c r="AK677" s="300"/>
      <c r="AL677" s="300"/>
      <c r="AM677" s="300"/>
      <c r="AN677" s="300"/>
      <c r="AO677" s="300"/>
      <c r="AP677" s="300"/>
      <c r="AQ677" s="300"/>
      <c r="AR677" s="300"/>
      <c r="AS677" s="300"/>
      <c r="AT677" s="300"/>
      <c r="AU677" s="300"/>
      <c r="AV677" s="300"/>
      <c r="AW677" s="300"/>
      <c r="AX677" s="300"/>
      <c r="AY677" s="300"/>
      <c r="AZ677" s="300"/>
      <c r="BA677" s="300"/>
      <c r="BB677" s="300"/>
      <c r="BC677" s="300"/>
      <c r="BD677" s="300"/>
      <c r="BE677" s="300"/>
      <c r="BF677" s="300"/>
      <c r="BG677" s="300"/>
      <c r="BH677" s="300"/>
      <c r="BI677" s="300"/>
      <c r="BJ677" s="300"/>
      <c r="BK677" s="300"/>
      <c r="BL677" s="300"/>
      <c r="BM677" s="300"/>
      <c r="BN677" s="300"/>
      <c r="BO677" s="300"/>
      <c r="BP677" s="300"/>
      <c r="BQ677" s="300"/>
      <c r="BR677" s="300"/>
      <c r="BS677" s="300"/>
      <c r="BT677" s="300"/>
      <c r="BU677" s="300"/>
      <c r="BV677" s="300"/>
      <c r="BW677" s="300"/>
      <c r="BX677" s="300"/>
      <c r="BY677" s="300"/>
      <c r="BZ677" s="300"/>
      <c r="CA677" s="300"/>
      <c r="CB677" s="300"/>
      <c r="CC677" s="300"/>
      <c r="CD677" s="300"/>
      <c r="CE677" s="300"/>
      <c r="CF677" s="300"/>
      <c r="CG677" s="300"/>
      <c r="CH677" s="300"/>
      <c r="CI677" s="300"/>
      <c r="CJ677" s="300"/>
      <c r="CK677" s="300"/>
      <c r="CL677" s="300"/>
      <c r="CM677" s="300"/>
      <c r="CN677" s="300"/>
      <c r="CO677" s="300"/>
      <c r="CP677" s="300"/>
      <c r="CQ677" s="300"/>
      <c r="CR677" s="300"/>
      <c r="CS677" s="300"/>
      <c r="CT677" s="300"/>
      <c r="CU677" s="300"/>
      <c r="CV677" s="300"/>
      <c r="CW677" s="300"/>
      <c r="CX677" s="300"/>
      <c r="CY677" s="300"/>
      <c r="CZ677" s="300"/>
      <c r="DA677" s="300"/>
      <c r="DB677" s="300"/>
      <c r="DC677" s="300"/>
      <c r="DD677" s="300"/>
      <c r="DE677" s="300"/>
      <c r="DF677" s="300"/>
      <c r="DG677" s="300"/>
      <c r="DH677" s="300"/>
      <c r="DI677" s="300"/>
      <c r="DJ677" s="300"/>
      <c r="DK677" s="300"/>
      <c r="DL677" s="300"/>
      <c r="DM677" s="300"/>
      <c r="DN677" s="300"/>
      <c r="DO677" s="300"/>
      <c r="DP677" s="300"/>
      <c r="DQ677" s="300"/>
      <c r="DR677" s="300"/>
      <c r="DS677" s="300"/>
      <c r="DT677" s="300"/>
      <c r="DU677" s="300"/>
      <c r="DV677" s="300"/>
      <c r="DW677" s="300"/>
      <c r="DX677" s="300"/>
      <c r="DY677" s="300"/>
      <c r="DZ677" s="300"/>
      <c r="EA677" s="300"/>
      <c r="EB677" s="300"/>
      <c r="EC677" s="300"/>
      <c r="ED677" s="300"/>
      <c r="EE677" s="300"/>
      <c r="EF677" s="300"/>
      <c r="EG677" s="301"/>
      <c r="EH677" s="301"/>
      <c r="EI677" s="301"/>
      <c r="EJ677" s="301"/>
      <c r="EK677" s="301"/>
      <c r="EL677" s="301"/>
      <c r="EM677" s="301"/>
      <c r="EN677" s="301"/>
      <c r="EO677" s="301"/>
      <c r="EP677" s="301"/>
      <c r="EQ677" s="301"/>
      <c r="ER677" s="301"/>
      <c r="ES677" s="301"/>
      <c r="ET677" s="301"/>
    </row>
    <row r="678" spans="1:150" x14ac:dyDescent="0.25">
      <c r="A678" s="301"/>
      <c r="C678" s="301"/>
      <c r="D678" s="301"/>
      <c r="E678" s="301"/>
      <c r="F678" s="301"/>
      <c r="G678" s="301"/>
      <c r="H678" s="301"/>
      <c r="I678" s="301"/>
      <c r="J678" s="300"/>
      <c r="K678" s="300"/>
      <c r="L678" s="300"/>
      <c r="M678" s="300"/>
      <c r="N678" s="300"/>
      <c r="O678" s="300"/>
      <c r="P678" s="300"/>
      <c r="Q678" s="300"/>
      <c r="R678" s="300"/>
      <c r="S678" s="300"/>
      <c r="T678" s="300"/>
      <c r="U678" s="300"/>
      <c r="V678" s="300"/>
      <c r="W678" s="300"/>
      <c r="X678" s="300"/>
      <c r="Y678" s="300"/>
      <c r="Z678" s="300"/>
      <c r="AA678" s="300"/>
      <c r="AB678" s="300"/>
      <c r="AC678" s="300"/>
      <c r="AD678" s="300"/>
      <c r="AE678" s="300"/>
      <c r="AF678" s="300"/>
      <c r="AG678" s="300"/>
      <c r="AH678" s="300"/>
      <c r="AI678" s="300"/>
      <c r="AJ678" s="300"/>
      <c r="AK678" s="300"/>
      <c r="AL678" s="300"/>
      <c r="AM678" s="300"/>
      <c r="AN678" s="300"/>
      <c r="AO678" s="300"/>
      <c r="AP678" s="300"/>
      <c r="AQ678" s="300"/>
      <c r="AR678" s="300"/>
      <c r="AS678" s="300"/>
      <c r="AT678" s="300"/>
      <c r="AU678" s="300"/>
      <c r="AV678" s="300"/>
      <c r="AW678" s="300"/>
      <c r="AX678" s="300"/>
      <c r="AY678" s="300"/>
      <c r="AZ678" s="300"/>
      <c r="BA678" s="300"/>
      <c r="BB678" s="300"/>
      <c r="BC678" s="300"/>
      <c r="BD678" s="300"/>
      <c r="BE678" s="300"/>
      <c r="BF678" s="300"/>
      <c r="BG678" s="300"/>
      <c r="BH678" s="300"/>
      <c r="BI678" s="300"/>
      <c r="BJ678" s="300"/>
      <c r="BK678" s="300"/>
      <c r="BL678" s="300"/>
      <c r="BM678" s="300"/>
      <c r="BN678" s="300"/>
      <c r="BO678" s="300"/>
      <c r="BP678" s="300"/>
      <c r="BQ678" s="300"/>
      <c r="BR678" s="300"/>
      <c r="BS678" s="300"/>
      <c r="BT678" s="300"/>
      <c r="BU678" s="300"/>
      <c r="BV678" s="300"/>
      <c r="BW678" s="300"/>
      <c r="BX678" s="300"/>
      <c r="BY678" s="300"/>
      <c r="BZ678" s="300"/>
      <c r="CA678" s="300"/>
      <c r="CB678" s="300"/>
      <c r="CC678" s="300"/>
      <c r="CD678" s="300"/>
      <c r="CE678" s="300"/>
      <c r="CF678" s="300"/>
      <c r="CG678" s="300"/>
      <c r="CH678" s="300"/>
      <c r="CI678" s="300"/>
      <c r="CJ678" s="300"/>
      <c r="CK678" s="300"/>
      <c r="CL678" s="300"/>
      <c r="CM678" s="300"/>
      <c r="CN678" s="300"/>
      <c r="CO678" s="300"/>
      <c r="CP678" s="300"/>
      <c r="CQ678" s="300"/>
      <c r="CR678" s="300"/>
      <c r="CS678" s="300"/>
      <c r="CT678" s="300"/>
      <c r="CU678" s="300"/>
      <c r="CV678" s="300"/>
      <c r="CW678" s="300"/>
      <c r="CX678" s="300"/>
      <c r="CY678" s="300"/>
      <c r="CZ678" s="300"/>
      <c r="DA678" s="300"/>
      <c r="DB678" s="300"/>
      <c r="DC678" s="300"/>
      <c r="DD678" s="300"/>
      <c r="DE678" s="300"/>
      <c r="DF678" s="300"/>
      <c r="DG678" s="300"/>
      <c r="DH678" s="300"/>
      <c r="DI678" s="300"/>
      <c r="DJ678" s="300"/>
      <c r="DK678" s="300"/>
      <c r="DL678" s="300"/>
      <c r="DM678" s="300"/>
      <c r="DN678" s="300"/>
      <c r="DO678" s="300"/>
      <c r="DP678" s="300"/>
      <c r="DQ678" s="300"/>
      <c r="DR678" s="300"/>
      <c r="DS678" s="300"/>
      <c r="DT678" s="300"/>
      <c r="DU678" s="300"/>
      <c r="DV678" s="300"/>
      <c r="DW678" s="300"/>
      <c r="DX678" s="300"/>
      <c r="DY678" s="300"/>
      <c r="DZ678" s="300"/>
      <c r="EA678" s="300"/>
      <c r="EB678" s="300"/>
      <c r="EC678" s="300"/>
      <c r="ED678" s="300"/>
      <c r="EE678" s="300"/>
      <c r="EF678" s="300"/>
      <c r="EG678" s="301"/>
      <c r="EH678" s="301"/>
      <c r="EI678" s="301"/>
      <c r="EJ678" s="301"/>
      <c r="EK678" s="301"/>
      <c r="EL678" s="301"/>
      <c r="EM678" s="301"/>
      <c r="EN678" s="301"/>
      <c r="EO678" s="301"/>
      <c r="EP678" s="301"/>
      <c r="EQ678" s="301"/>
      <c r="ER678" s="301"/>
      <c r="ES678" s="301"/>
      <c r="ET678" s="301"/>
    </row>
    <row r="679" spans="1:150" x14ac:dyDescent="0.25">
      <c r="A679" s="301"/>
      <c r="C679" s="301"/>
      <c r="D679" s="301"/>
      <c r="E679" s="301"/>
      <c r="F679" s="301"/>
      <c r="G679" s="301"/>
      <c r="H679" s="301"/>
      <c r="I679" s="301"/>
      <c r="J679" s="300"/>
      <c r="K679" s="300"/>
      <c r="L679" s="300"/>
      <c r="M679" s="300"/>
      <c r="N679" s="300"/>
      <c r="O679" s="300"/>
      <c r="P679" s="300"/>
      <c r="Q679" s="300"/>
      <c r="R679" s="300"/>
      <c r="S679" s="300"/>
      <c r="T679" s="300"/>
      <c r="U679" s="300"/>
      <c r="V679" s="300"/>
      <c r="W679" s="300"/>
      <c r="X679" s="300"/>
      <c r="Y679" s="300"/>
      <c r="Z679" s="300"/>
      <c r="AA679" s="300"/>
      <c r="AB679" s="300"/>
      <c r="AC679" s="300"/>
      <c r="AD679" s="300"/>
      <c r="AE679" s="300"/>
      <c r="AF679" s="300"/>
      <c r="AG679" s="300"/>
      <c r="AH679" s="300"/>
      <c r="AI679" s="300"/>
      <c r="AJ679" s="300"/>
      <c r="AK679" s="300"/>
      <c r="AL679" s="300"/>
      <c r="AM679" s="300"/>
      <c r="AN679" s="300"/>
      <c r="AO679" s="300"/>
      <c r="AP679" s="300"/>
      <c r="AQ679" s="300"/>
      <c r="AR679" s="300"/>
      <c r="AS679" s="300"/>
      <c r="AT679" s="300"/>
      <c r="AU679" s="300"/>
      <c r="AV679" s="300"/>
      <c r="AW679" s="300"/>
      <c r="AX679" s="300"/>
      <c r="AY679" s="300"/>
      <c r="AZ679" s="300"/>
      <c r="BA679" s="300"/>
      <c r="BB679" s="300"/>
      <c r="BC679" s="300"/>
      <c r="BD679" s="300"/>
      <c r="BE679" s="300"/>
      <c r="BF679" s="300"/>
      <c r="BG679" s="300"/>
      <c r="BH679" s="300"/>
      <c r="BI679" s="300"/>
      <c r="BJ679" s="300"/>
      <c r="BK679" s="300"/>
      <c r="BL679" s="300"/>
      <c r="BM679" s="300"/>
      <c r="BN679" s="300"/>
      <c r="BO679" s="300"/>
      <c r="BP679" s="300"/>
      <c r="BQ679" s="300"/>
      <c r="BR679" s="300"/>
      <c r="BS679" s="300"/>
      <c r="BT679" s="300"/>
      <c r="BU679" s="300"/>
      <c r="BV679" s="300"/>
      <c r="BW679" s="300"/>
      <c r="BX679" s="300"/>
      <c r="BY679" s="300"/>
      <c r="BZ679" s="300"/>
      <c r="CA679" s="300"/>
      <c r="CB679" s="300"/>
      <c r="CC679" s="300"/>
      <c r="CD679" s="300"/>
      <c r="CE679" s="300"/>
      <c r="CF679" s="300"/>
      <c r="CG679" s="300"/>
      <c r="CH679" s="300"/>
      <c r="CI679" s="300"/>
      <c r="CJ679" s="300"/>
      <c r="CK679" s="300"/>
      <c r="CL679" s="300"/>
      <c r="CM679" s="300"/>
      <c r="CN679" s="300"/>
      <c r="CO679" s="300"/>
      <c r="CP679" s="300"/>
      <c r="CQ679" s="300"/>
      <c r="CR679" s="300"/>
      <c r="CS679" s="300"/>
      <c r="CT679" s="300"/>
      <c r="CU679" s="300"/>
      <c r="CV679" s="300"/>
      <c r="CW679" s="300"/>
      <c r="CX679" s="300"/>
      <c r="CY679" s="300"/>
      <c r="CZ679" s="300"/>
      <c r="DA679" s="300"/>
      <c r="DB679" s="300"/>
      <c r="DC679" s="300"/>
      <c r="DD679" s="300"/>
      <c r="DE679" s="300"/>
      <c r="DF679" s="300"/>
      <c r="DG679" s="300"/>
      <c r="DH679" s="300"/>
      <c r="DI679" s="300"/>
      <c r="DJ679" s="300"/>
      <c r="DK679" s="300"/>
      <c r="DL679" s="300"/>
      <c r="DM679" s="300"/>
      <c r="DN679" s="300"/>
      <c r="DO679" s="300"/>
      <c r="DP679" s="300"/>
      <c r="DQ679" s="300"/>
      <c r="DR679" s="300"/>
      <c r="DS679" s="300"/>
      <c r="DT679" s="300"/>
      <c r="DU679" s="300"/>
      <c r="DV679" s="300"/>
      <c r="DW679" s="300"/>
      <c r="DX679" s="300"/>
      <c r="DY679" s="300"/>
      <c r="DZ679" s="300"/>
      <c r="EA679" s="300"/>
      <c r="EB679" s="300"/>
      <c r="EC679" s="300"/>
      <c r="ED679" s="300"/>
      <c r="EE679" s="300"/>
      <c r="EF679" s="300"/>
      <c r="EG679" s="301"/>
      <c r="EH679" s="301"/>
      <c r="EI679" s="301"/>
      <c r="EJ679" s="301"/>
      <c r="EK679" s="301"/>
      <c r="EL679" s="301"/>
      <c r="EM679" s="301"/>
      <c r="EN679" s="301"/>
      <c r="EO679" s="301"/>
      <c r="EP679" s="301"/>
      <c r="EQ679" s="301"/>
      <c r="ER679" s="301"/>
      <c r="ES679" s="301"/>
      <c r="ET679" s="301"/>
    </row>
    <row r="680" spans="1:150" x14ac:dyDescent="0.25">
      <c r="A680" s="301"/>
      <c r="C680" s="301"/>
      <c r="D680" s="301"/>
      <c r="E680" s="301"/>
      <c r="F680" s="301"/>
      <c r="G680" s="301"/>
      <c r="H680" s="301"/>
      <c r="I680" s="301"/>
      <c r="J680" s="300"/>
      <c r="K680" s="300"/>
      <c r="L680" s="300"/>
      <c r="M680" s="300"/>
      <c r="N680" s="300"/>
      <c r="O680" s="300"/>
      <c r="P680" s="300"/>
      <c r="Q680" s="300"/>
      <c r="R680" s="300"/>
      <c r="S680" s="300"/>
      <c r="T680" s="300"/>
      <c r="U680" s="300"/>
      <c r="V680" s="300"/>
      <c r="W680" s="300"/>
      <c r="X680" s="300"/>
      <c r="Y680" s="300"/>
      <c r="Z680" s="300"/>
      <c r="AA680" s="300"/>
      <c r="AB680" s="300"/>
      <c r="AC680" s="300"/>
      <c r="AD680" s="300"/>
      <c r="AE680" s="300"/>
      <c r="AF680" s="300"/>
      <c r="AG680" s="300"/>
      <c r="AH680" s="300"/>
      <c r="AI680" s="300"/>
      <c r="AJ680" s="300"/>
      <c r="AK680" s="300"/>
      <c r="AL680" s="300"/>
      <c r="AM680" s="300"/>
      <c r="AN680" s="300"/>
      <c r="AO680" s="300"/>
      <c r="AP680" s="300"/>
      <c r="AQ680" s="300"/>
      <c r="AR680" s="300"/>
      <c r="AS680" s="300"/>
      <c r="AT680" s="300"/>
      <c r="AU680" s="300"/>
      <c r="AV680" s="300"/>
      <c r="AW680" s="300"/>
      <c r="AX680" s="300"/>
      <c r="AY680" s="300"/>
      <c r="AZ680" s="300"/>
      <c r="BA680" s="300"/>
      <c r="BB680" s="300"/>
      <c r="BC680" s="300"/>
      <c r="BD680" s="300"/>
      <c r="BE680" s="300"/>
      <c r="BF680" s="300"/>
      <c r="BG680" s="300"/>
      <c r="BH680" s="300"/>
      <c r="BI680" s="300"/>
      <c r="BJ680" s="300"/>
      <c r="BK680" s="300"/>
      <c r="BL680" s="300"/>
      <c r="BM680" s="300"/>
      <c r="BN680" s="300"/>
      <c r="BO680" s="300"/>
      <c r="BP680" s="300"/>
      <c r="BQ680" s="300"/>
      <c r="BR680" s="300"/>
      <c r="BS680" s="300"/>
      <c r="BT680" s="300"/>
      <c r="BU680" s="300"/>
      <c r="BV680" s="300"/>
      <c r="BW680" s="300"/>
      <c r="BX680" s="300"/>
      <c r="BY680" s="300"/>
      <c r="BZ680" s="300"/>
      <c r="CA680" s="300"/>
      <c r="CB680" s="300"/>
      <c r="CC680" s="300"/>
      <c r="CD680" s="300"/>
      <c r="CE680" s="300"/>
      <c r="CF680" s="300"/>
      <c r="CG680" s="300"/>
      <c r="CH680" s="300"/>
      <c r="CI680" s="300"/>
      <c r="CJ680" s="300"/>
      <c r="CK680" s="300"/>
      <c r="CL680" s="300"/>
      <c r="CM680" s="300"/>
      <c r="CN680" s="300"/>
      <c r="CO680" s="300"/>
      <c r="CP680" s="300"/>
      <c r="CQ680" s="300"/>
      <c r="CR680" s="300"/>
      <c r="CS680" s="300"/>
      <c r="CT680" s="300"/>
      <c r="CU680" s="300"/>
      <c r="CV680" s="300"/>
      <c r="CW680" s="300"/>
      <c r="CX680" s="300"/>
      <c r="CY680" s="300"/>
      <c r="CZ680" s="300"/>
      <c r="DA680" s="300"/>
      <c r="DB680" s="300"/>
      <c r="DC680" s="300"/>
      <c r="DD680" s="300"/>
      <c r="DE680" s="300"/>
      <c r="DF680" s="300"/>
      <c r="DG680" s="300"/>
      <c r="DH680" s="300"/>
      <c r="DI680" s="300"/>
      <c r="DJ680" s="300"/>
      <c r="DK680" s="300"/>
      <c r="DL680" s="300"/>
      <c r="DM680" s="300"/>
      <c r="DN680" s="300"/>
      <c r="DO680" s="300"/>
      <c r="DP680" s="300"/>
      <c r="DQ680" s="300"/>
      <c r="DR680" s="300"/>
      <c r="DS680" s="300"/>
      <c r="DT680" s="300"/>
      <c r="DU680" s="300"/>
      <c r="DV680" s="300"/>
      <c r="DW680" s="300"/>
      <c r="DX680" s="300"/>
      <c r="DY680" s="300"/>
      <c r="DZ680" s="300"/>
      <c r="EA680" s="300"/>
      <c r="EB680" s="300"/>
      <c r="EC680" s="300"/>
      <c r="ED680" s="300"/>
      <c r="EE680" s="300"/>
      <c r="EF680" s="300"/>
      <c r="EG680" s="301"/>
      <c r="EH680" s="301"/>
      <c r="EI680" s="301"/>
      <c r="EJ680" s="301"/>
      <c r="EK680" s="301"/>
      <c r="EL680" s="301"/>
      <c r="EM680" s="301"/>
      <c r="EN680" s="301"/>
      <c r="EO680" s="301"/>
      <c r="EP680" s="301"/>
      <c r="EQ680" s="301"/>
      <c r="ER680" s="301"/>
      <c r="ES680" s="301"/>
      <c r="ET680" s="301"/>
    </row>
    <row r="681" spans="1:150" x14ac:dyDescent="0.25">
      <c r="A681" s="301"/>
      <c r="C681" s="301"/>
      <c r="D681" s="301"/>
      <c r="E681" s="301"/>
      <c r="F681" s="301"/>
      <c r="G681" s="301"/>
      <c r="H681" s="301"/>
      <c r="I681" s="301"/>
      <c r="J681" s="300"/>
      <c r="K681" s="300"/>
      <c r="L681" s="300"/>
      <c r="M681" s="300"/>
      <c r="N681" s="300"/>
      <c r="O681" s="300"/>
      <c r="P681" s="300"/>
      <c r="Q681" s="300"/>
      <c r="R681" s="300"/>
      <c r="S681" s="300"/>
      <c r="T681" s="300"/>
      <c r="U681" s="300"/>
      <c r="V681" s="300"/>
      <c r="W681" s="300"/>
      <c r="X681" s="300"/>
      <c r="Y681" s="300"/>
      <c r="Z681" s="300"/>
      <c r="AA681" s="300"/>
      <c r="AB681" s="300"/>
      <c r="AC681" s="300"/>
      <c r="AD681" s="300"/>
      <c r="AE681" s="300"/>
      <c r="AF681" s="300"/>
      <c r="AG681" s="300"/>
      <c r="AH681" s="300"/>
      <c r="AI681" s="300"/>
      <c r="AJ681" s="300"/>
      <c r="AK681" s="300"/>
      <c r="AL681" s="300"/>
      <c r="AM681" s="300"/>
      <c r="AN681" s="300"/>
      <c r="AO681" s="300"/>
      <c r="AP681" s="300"/>
      <c r="AQ681" s="300"/>
      <c r="AR681" s="300"/>
      <c r="AS681" s="300"/>
      <c r="AT681" s="300"/>
      <c r="AU681" s="300"/>
      <c r="AV681" s="300"/>
      <c r="AW681" s="300"/>
      <c r="AX681" s="300"/>
      <c r="AY681" s="300"/>
      <c r="AZ681" s="300"/>
      <c r="BA681" s="300"/>
      <c r="BB681" s="300"/>
      <c r="BC681" s="300"/>
      <c r="BD681" s="300"/>
      <c r="BE681" s="300"/>
      <c r="BF681" s="300"/>
      <c r="BG681" s="300"/>
      <c r="BH681" s="300"/>
      <c r="BI681" s="300"/>
      <c r="BJ681" s="300"/>
      <c r="BK681" s="300"/>
      <c r="BL681" s="300"/>
      <c r="BM681" s="300"/>
      <c r="BN681" s="300"/>
      <c r="BO681" s="300"/>
      <c r="BP681" s="300"/>
      <c r="BQ681" s="300"/>
      <c r="BR681" s="300"/>
      <c r="BS681" s="300"/>
      <c r="BT681" s="300"/>
      <c r="BU681" s="300"/>
      <c r="BV681" s="300"/>
      <c r="BW681" s="300"/>
      <c r="BX681" s="300"/>
      <c r="BY681" s="300"/>
      <c r="BZ681" s="300"/>
      <c r="CA681" s="300"/>
      <c r="CB681" s="300"/>
      <c r="CC681" s="300"/>
      <c r="CD681" s="300"/>
      <c r="CE681" s="300"/>
      <c r="CF681" s="300"/>
      <c r="CG681" s="300"/>
      <c r="CH681" s="300"/>
      <c r="CI681" s="300"/>
      <c r="CJ681" s="300"/>
      <c r="CK681" s="300"/>
      <c r="CL681" s="300"/>
      <c r="CM681" s="300"/>
      <c r="CN681" s="300"/>
      <c r="CO681" s="300"/>
      <c r="CP681" s="300"/>
      <c r="CQ681" s="300"/>
      <c r="CR681" s="300"/>
      <c r="CS681" s="300"/>
      <c r="CT681" s="300"/>
      <c r="CU681" s="300"/>
      <c r="CV681" s="300"/>
      <c r="CW681" s="300"/>
      <c r="CX681" s="300"/>
      <c r="CY681" s="300"/>
      <c r="CZ681" s="300"/>
      <c r="DA681" s="300"/>
      <c r="DB681" s="300"/>
      <c r="DC681" s="300"/>
      <c r="DD681" s="300"/>
      <c r="DE681" s="300"/>
      <c r="DF681" s="300"/>
      <c r="DG681" s="300"/>
      <c r="DH681" s="300"/>
      <c r="DI681" s="300"/>
      <c r="DJ681" s="300"/>
      <c r="DK681" s="300"/>
      <c r="DL681" s="300"/>
      <c r="DM681" s="300"/>
      <c r="DN681" s="300"/>
      <c r="DO681" s="300"/>
      <c r="DP681" s="300"/>
      <c r="DQ681" s="300"/>
      <c r="DR681" s="300"/>
      <c r="DS681" s="300"/>
      <c r="DT681" s="300"/>
      <c r="DU681" s="300"/>
      <c r="DV681" s="300"/>
      <c r="DW681" s="300"/>
      <c r="DX681" s="300"/>
      <c r="DY681" s="300"/>
      <c r="DZ681" s="300"/>
      <c r="EA681" s="300"/>
      <c r="EB681" s="300"/>
      <c r="EC681" s="300"/>
      <c r="ED681" s="300"/>
      <c r="EE681" s="300"/>
      <c r="EF681" s="300"/>
      <c r="EG681" s="301"/>
      <c r="EH681" s="301"/>
      <c r="EI681" s="301"/>
      <c r="EJ681" s="301"/>
      <c r="EK681" s="301"/>
      <c r="EL681" s="301"/>
      <c r="EM681" s="301"/>
      <c r="EN681" s="301"/>
      <c r="EO681" s="301"/>
      <c r="EP681" s="301"/>
      <c r="EQ681" s="301"/>
      <c r="ER681" s="301"/>
      <c r="ES681" s="301"/>
      <c r="ET681" s="301"/>
    </row>
    <row r="682" spans="1:150" x14ac:dyDescent="0.25">
      <c r="A682" s="301"/>
      <c r="C682" s="301"/>
      <c r="D682" s="301"/>
      <c r="E682" s="301"/>
      <c r="F682" s="301"/>
      <c r="G682" s="301"/>
      <c r="H682" s="301"/>
      <c r="I682" s="301"/>
      <c r="J682" s="300"/>
      <c r="K682" s="300"/>
      <c r="L682" s="300"/>
      <c r="M682" s="300"/>
      <c r="N682" s="300"/>
      <c r="O682" s="300"/>
      <c r="P682" s="300"/>
      <c r="Q682" s="300"/>
      <c r="R682" s="300"/>
      <c r="S682" s="300"/>
      <c r="T682" s="300"/>
      <c r="U682" s="300"/>
      <c r="V682" s="300"/>
      <c r="W682" s="300"/>
      <c r="X682" s="300"/>
      <c r="Y682" s="300"/>
      <c r="Z682" s="300"/>
      <c r="AA682" s="300"/>
      <c r="AB682" s="300"/>
      <c r="AC682" s="300"/>
      <c r="AD682" s="300"/>
      <c r="AE682" s="300"/>
      <c r="AF682" s="300"/>
      <c r="AG682" s="300"/>
      <c r="AH682" s="300"/>
      <c r="AI682" s="300"/>
      <c r="AJ682" s="300"/>
      <c r="AK682" s="300"/>
      <c r="AL682" s="300"/>
      <c r="AM682" s="300"/>
      <c r="AN682" s="300"/>
      <c r="AO682" s="300"/>
      <c r="AP682" s="300"/>
      <c r="AQ682" s="300"/>
      <c r="AR682" s="300"/>
      <c r="AS682" s="300"/>
      <c r="AT682" s="300"/>
      <c r="AU682" s="300"/>
      <c r="AV682" s="300"/>
      <c r="AW682" s="300"/>
      <c r="AX682" s="300"/>
      <c r="AY682" s="300"/>
      <c r="AZ682" s="300"/>
      <c r="BA682" s="300"/>
      <c r="BB682" s="300"/>
      <c r="BC682" s="300"/>
      <c r="BD682" s="300"/>
      <c r="BE682" s="300"/>
      <c r="BF682" s="300"/>
      <c r="BG682" s="300"/>
      <c r="BH682" s="300"/>
      <c r="BI682" s="300"/>
      <c r="BJ682" s="300"/>
      <c r="BK682" s="300"/>
      <c r="BL682" s="300"/>
      <c r="BM682" s="300"/>
      <c r="BN682" s="300"/>
      <c r="BO682" s="300"/>
      <c r="BP682" s="300"/>
      <c r="BQ682" s="300"/>
      <c r="BR682" s="300"/>
      <c r="BS682" s="300"/>
      <c r="BT682" s="300"/>
      <c r="BU682" s="300"/>
      <c r="BV682" s="300"/>
      <c r="BW682" s="300"/>
      <c r="BX682" s="300"/>
      <c r="BY682" s="300"/>
      <c r="BZ682" s="300"/>
      <c r="CA682" s="300"/>
      <c r="CB682" s="300"/>
      <c r="CC682" s="300"/>
      <c r="CD682" s="300"/>
      <c r="CE682" s="300"/>
      <c r="CF682" s="300"/>
      <c r="CG682" s="300"/>
      <c r="CH682" s="300"/>
      <c r="CI682" s="300"/>
      <c r="CJ682" s="300"/>
      <c r="CK682" s="300"/>
      <c r="CL682" s="300"/>
      <c r="CM682" s="300"/>
      <c r="CN682" s="300"/>
      <c r="CO682" s="300"/>
      <c r="CP682" s="300"/>
      <c r="CQ682" s="300"/>
      <c r="CR682" s="300"/>
      <c r="CS682" s="300"/>
      <c r="CT682" s="300"/>
      <c r="CU682" s="300"/>
      <c r="CV682" s="300"/>
      <c r="CW682" s="300"/>
      <c r="CX682" s="300"/>
      <c r="CY682" s="300"/>
      <c r="CZ682" s="300"/>
      <c r="DA682" s="300"/>
      <c r="DB682" s="300"/>
      <c r="DC682" s="300"/>
      <c r="DD682" s="300"/>
      <c r="DE682" s="300"/>
      <c r="DF682" s="300"/>
      <c r="DG682" s="300"/>
      <c r="DH682" s="300"/>
      <c r="DI682" s="300"/>
      <c r="DJ682" s="300"/>
      <c r="DK682" s="300"/>
      <c r="DL682" s="300"/>
      <c r="DM682" s="300"/>
      <c r="DN682" s="300"/>
      <c r="DO682" s="300"/>
      <c r="DP682" s="300"/>
      <c r="DQ682" s="300"/>
      <c r="DR682" s="300"/>
      <c r="DS682" s="300"/>
      <c r="DT682" s="300"/>
      <c r="DU682" s="300"/>
      <c r="DV682" s="300"/>
      <c r="DW682" s="300"/>
      <c r="DX682" s="300"/>
      <c r="DY682" s="300"/>
      <c r="DZ682" s="300"/>
      <c r="EA682" s="300"/>
      <c r="EB682" s="300"/>
      <c r="EC682" s="300"/>
      <c r="ED682" s="300"/>
      <c r="EE682" s="300"/>
      <c r="EF682" s="300"/>
      <c r="EG682" s="301"/>
      <c r="EH682" s="301"/>
      <c r="EI682" s="301"/>
      <c r="EJ682" s="301"/>
      <c r="EK682" s="301"/>
      <c r="EL682" s="301"/>
      <c r="EM682" s="301"/>
      <c r="EN682" s="301"/>
      <c r="EO682" s="301"/>
      <c r="EP682" s="301"/>
      <c r="EQ682" s="301"/>
      <c r="ER682" s="301"/>
      <c r="ES682" s="301"/>
      <c r="ET682" s="301"/>
    </row>
    <row r="683" spans="1:150" x14ac:dyDescent="0.25">
      <c r="A683" s="301"/>
      <c r="C683" s="301"/>
      <c r="D683" s="301"/>
      <c r="E683" s="301"/>
      <c r="F683" s="301"/>
      <c r="G683" s="301"/>
      <c r="H683" s="301"/>
      <c r="I683" s="301"/>
      <c r="J683" s="300"/>
      <c r="K683" s="300"/>
      <c r="L683" s="300"/>
      <c r="M683" s="300"/>
      <c r="N683" s="300"/>
      <c r="O683" s="300"/>
      <c r="P683" s="300"/>
      <c r="Q683" s="300"/>
      <c r="R683" s="300"/>
      <c r="S683" s="300"/>
      <c r="T683" s="300"/>
      <c r="U683" s="300"/>
      <c r="V683" s="300"/>
      <c r="W683" s="300"/>
      <c r="X683" s="300"/>
      <c r="Y683" s="300"/>
      <c r="Z683" s="300"/>
      <c r="AA683" s="300"/>
      <c r="AB683" s="300"/>
      <c r="AC683" s="300"/>
      <c r="AD683" s="300"/>
      <c r="AE683" s="300"/>
      <c r="AF683" s="300"/>
      <c r="AG683" s="300"/>
      <c r="AH683" s="300"/>
      <c r="AI683" s="300"/>
      <c r="AJ683" s="300"/>
      <c r="AK683" s="300"/>
      <c r="AL683" s="300"/>
      <c r="AM683" s="300"/>
      <c r="AN683" s="300"/>
      <c r="AO683" s="300"/>
      <c r="AP683" s="300"/>
      <c r="AQ683" s="300"/>
      <c r="AR683" s="300"/>
      <c r="AS683" s="300"/>
      <c r="AT683" s="300"/>
      <c r="AU683" s="300"/>
      <c r="AV683" s="300"/>
      <c r="AW683" s="300"/>
      <c r="AX683" s="300"/>
      <c r="AY683" s="300"/>
      <c r="AZ683" s="300"/>
      <c r="BA683" s="300"/>
      <c r="BB683" s="300"/>
      <c r="BC683" s="300"/>
      <c r="BD683" s="300"/>
      <c r="BE683" s="300"/>
      <c r="BF683" s="300"/>
      <c r="BG683" s="300"/>
      <c r="BH683" s="300"/>
      <c r="BI683" s="300"/>
      <c r="BJ683" s="300"/>
      <c r="BK683" s="300"/>
      <c r="BL683" s="300"/>
      <c r="BM683" s="300"/>
      <c r="BN683" s="300"/>
      <c r="BO683" s="300"/>
      <c r="BP683" s="300"/>
      <c r="BQ683" s="300"/>
      <c r="BR683" s="300"/>
      <c r="BS683" s="300"/>
      <c r="BT683" s="300"/>
      <c r="BU683" s="300"/>
      <c r="BV683" s="300"/>
      <c r="BW683" s="300"/>
      <c r="BX683" s="300"/>
      <c r="BY683" s="300"/>
      <c r="BZ683" s="300"/>
      <c r="CA683" s="300"/>
      <c r="CB683" s="300"/>
      <c r="CC683" s="300"/>
      <c r="CD683" s="300"/>
      <c r="CE683" s="300"/>
      <c r="CF683" s="300"/>
      <c r="CG683" s="300"/>
      <c r="CH683" s="300"/>
      <c r="CI683" s="300"/>
      <c r="CJ683" s="300"/>
      <c r="CK683" s="300"/>
      <c r="CL683" s="300"/>
      <c r="CM683" s="300"/>
      <c r="CN683" s="300"/>
      <c r="CO683" s="300"/>
      <c r="CP683" s="300"/>
      <c r="CQ683" s="300"/>
      <c r="CR683" s="300"/>
      <c r="CS683" s="300"/>
      <c r="CT683" s="300"/>
      <c r="CU683" s="300"/>
      <c r="CV683" s="300"/>
      <c r="CW683" s="300"/>
      <c r="CX683" s="300"/>
      <c r="CY683" s="300"/>
      <c r="CZ683" s="300"/>
      <c r="DA683" s="300"/>
      <c r="DB683" s="300"/>
      <c r="DC683" s="300"/>
      <c r="DD683" s="300"/>
      <c r="DE683" s="300"/>
      <c r="DF683" s="300"/>
      <c r="DG683" s="300"/>
      <c r="DH683" s="300"/>
      <c r="DI683" s="300"/>
      <c r="DJ683" s="300"/>
      <c r="DK683" s="300"/>
      <c r="DL683" s="300"/>
      <c r="DM683" s="300"/>
      <c r="DN683" s="300"/>
      <c r="DO683" s="300"/>
      <c r="DP683" s="300"/>
      <c r="DQ683" s="300"/>
      <c r="DR683" s="300"/>
      <c r="DS683" s="300"/>
      <c r="DT683" s="300"/>
      <c r="DU683" s="300"/>
      <c r="DV683" s="300"/>
      <c r="DW683" s="300"/>
      <c r="DX683" s="300"/>
      <c r="DY683" s="300"/>
      <c r="DZ683" s="300"/>
      <c r="EA683" s="300"/>
      <c r="EB683" s="300"/>
      <c r="EC683" s="300"/>
      <c r="ED683" s="300"/>
      <c r="EE683" s="300"/>
      <c r="EF683" s="300"/>
      <c r="EG683" s="301"/>
      <c r="EH683" s="301"/>
      <c r="EI683" s="301"/>
      <c r="EJ683" s="301"/>
      <c r="EK683" s="301"/>
      <c r="EL683" s="301"/>
      <c r="EM683" s="301"/>
      <c r="EN683" s="301"/>
      <c r="EO683" s="301"/>
      <c r="EP683" s="301"/>
      <c r="EQ683" s="301"/>
      <c r="ER683" s="301"/>
      <c r="ES683" s="301"/>
      <c r="ET683" s="301"/>
    </row>
    <row r="684" spans="1:150" x14ac:dyDescent="0.25">
      <c r="A684" s="301"/>
      <c r="C684" s="301"/>
      <c r="D684" s="301"/>
      <c r="E684" s="301"/>
      <c r="F684" s="301"/>
      <c r="G684" s="301"/>
      <c r="H684" s="301"/>
      <c r="I684" s="301"/>
      <c r="J684" s="300"/>
      <c r="K684" s="300"/>
      <c r="L684" s="300"/>
      <c r="M684" s="300"/>
      <c r="N684" s="300"/>
      <c r="O684" s="300"/>
      <c r="P684" s="300"/>
      <c r="Q684" s="300"/>
      <c r="R684" s="300"/>
      <c r="S684" s="300"/>
      <c r="T684" s="300"/>
      <c r="U684" s="300"/>
      <c r="V684" s="300"/>
      <c r="W684" s="300"/>
      <c r="X684" s="300"/>
      <c r="Y684" s="300"/>
      <c r="Z684" s="300"/>
      <c r="AA684" s="300"/>
      <c r="AB684" s="300"/>
      <c r="AC684" s="300"/>
      <c r="AD684" s="300"/>
      <c r="AE684" s="300"/>
      <c r="AF684" s="300"/>
      <c r="AG684" s="300"/>
      <c r="AH684" s="300"/>
      <c r="AI684" s="300"/>
      <c r="AJ684" s="300"/>
      <c r="AK684" s="300"/>
      <c r="AL684" s="300"/>
      <c r="AM684" s="300"/>
      <c r="AN684" s="300"/>
      <c r="AO684" s="300"/>
      <c r="AP684" s="300"/>
      <c r="AQ684" s="300"/>
      <c r="AR684" s="300"/>
      <c r="AS684" s="300"/>
      <c r="AT684" s="300"/>
      <c r="AU684" s="300"/>
      <c r="AV684" s="300"/>
      <c r="AW684" s="300"/>
      <c r="AX684" s="300"/>
      <c r="AY684" s="300"/>
      <c r="AZ684" s="300"/>
      <c r="BA684" s="300"/>
      <c r="BB684" s="300"/>
      <c r="BC684" s="300"/>
      <c r="BD684" s="300"/>
      <c r="BE684" s="300"/>
      <c r="BF684" s="300"/>
      <c r="BG684" s="300"/>
      <c r="BH684" s="300"/>
      <c r="BI684" s="300"/>
      <c r="BJ684" s="300"/>
      <c r="BK684" s="300"/>
      <c r="BL684" s="300"/>
      <c r="BM684" s="300"/>
      <c r="BN684" s="300"/>
      <c r="BO684" s="300"/>
      <c r="BP684" s="300"/>
      <c r="BQ684" s="300"/>
      <c r="BR684" s="300"/>
      <c r="BS684" s="300"/>
      <c r="BT684" s="300"/>
      <c r="BU684" s="300"/>
      <c r="BV684" s="300"/>
      <c r="BW684" s="300"/>
      <c r="BX684" s="300"/>
      <c r="BY684" s="300"/>
      <c r="BZ684" s="300"/>
      <c r="CA684" s="300"/>
      <c r="CB684" s="300"/>
      <c r="CC684" s="300"/>
      <c r="CD684" s="300"/>
      <c r="CE684" s="300"/>
      <c r="CF684" s="300"/>
      <c r="CG684" s="300"/>
      <c r="CH684" s="300"/>
      <c r="CI684" s="300"/>
      <c r="CJ684" s="300"/>
      <c r="CK684" s="300"/>
      <c r="CL684" s="300"/>
      <c r="CM684" s="300"/>
      <c r="CN684" s="300"/>
      <c r="CO684" s="300"/>
      <c r="CP684" s="300"/>
      <c r="CQ684" s="300"/>
      <c r="CR684" s="300"/>
      <c r="CS684" s="300"/>
      <c r="CT684" s="300"/>
      <c r="CU684" s="300"/>
      <c r="CV684" s="300"/>
      <c r="CW684" s="300"/>
      <c r="CX684" s="300"/>
      <c r="CY684" s="300"/>
      <c r="CZ684" s="300"/>
      <c r="DA684" s="300"/>
      <c r="DB684" s="300"/>
      <c r="DC684" s="300"/>
      <c r="DD684" s="300"/>
      <c r="DE684" s="300"/>
      <c r="DF684" s="300"/>
      <c r="DG684" s="300"/>
      <c r="DH684" s="300"/>
      <c r="DI684" s="300"/>
      <c r="DJ684" s="300"/>
      <c r="DK684" s="300"/>
      <c r="DL684" s="300"/>
      <c r="DM684" s="300"/>
      <c r="DN684" s="300"/>
      <c r="DO684" s="300"/>
      <c r="DP684" s="300"/>
      <c r="DQ684" s="300"/>
      <c r="DR684" s="300"/>
      <c r="DS684" s="300"/>
      <c r="DT684" s="300"/>
      <c r="DU684" s="300"/>
      <c r="DV684" s="300"/>
      <c r="DW684" s="300"/>
      <c r="DX684" s="300"/>
      <c r="DY684" s="300"/>
      <c r="DZ684" s="300"/>
      <c r="EA684" s="300"/>
      <c r="EB684" s="300"/>
      <c r="EC684" s="300"/>
      <c r="ED684" s="300"/>
      <c r="EE684" s="300"/>
      <c r="EF684" s="300"/>
      <c r="EG684" s="301"/>
      <c r="EH684" s="301"/>
      <c r="EI684" s="301"/>
      <c r="EJ684" s="301"/>
      <c r="EK684" s="301"/>
      <c r="EL684" s="301"/>
      <c r="EM684" s="301"/>
      <c r="EN684" s="301"/>
      <c r="EO684" s="301"/>
      <c r="EP684" s="301"/>
      <c r="EQ684" s="301"/>
      <c r="ER684" s="301"/>
      <c r="ES684" s="301"/>
      <c r="ET684" s="301"/>
    </row>
    <row r="685" spans="1:150" x14ac:dyDescent="0.25">
      <c r="A685" s="301"/>
      <c r="C685" s="301"/>
      <c r="D685" s="301"/>
      <c r="E685" s="301"/>
      <c r="F685" s="301"/>
      <c r="G685" s="301"/>
      <c r="H685" s="301"/>
      <c r="I685" s="301"/>
      <c r="J685" s="300"/>
      <c r="K685" s="300"/>
      <c r="L685" s="300"/>
      <c r="M685" s="300"/>
      <c r="N685" s="300"/>
      <c r="O685" s="300"/>
      <c r="P685" s="300"/>
      <c r="Q685" s="300"/>
      <c r="R685" s="300"/>
      <c r="S685" s="300"/>
      <c r="T685" s="300"/>
      <c r="U685" s="300"/>
      <c r="V685" s="300"/>
      <c r="W685" s="300"/>
      <c r="X685" s="300"/>
      <c r="Y685" s="300"/>
      <c r="Z685" s="300"/>
      <c r="AA685" s="300"/>
      <c r="AB685" s="300"/>
      <c r="AC685" s="300"/>
      <c r="AD685" s="300"/>
      <c r="AE685" s="300"/>
      <c r="AF685" s="300"/>
      <c r="AG685" s="300"/>
      <c r="AH685" s="300"/>
      <c r="AI685" s="300"/>
      <c r="AJ685" s="300"/>
      <c r="AK685" s="300"/>
      <c r="AL685" s="300"/>
      <c r="AM685" s="300"/>
      <c r="AN685" s="300"/>
      <c r="AO685" s="300"/>
      <c r="AP685" s="300"/>
      <c r="AQ685" s="300"/>
      <c r="AR685" s="300"/>
      <c r="AS685" s="300"/>
      <c r="AT685" s="300"/>
      <c r="AU685" s="300"/>
      <c r="AV685" s="300"/>
      <c r="AW685" s="300"/>
      <c r="AX685" s="300"/>
      <c r="AY685" s="300"/>
      <c r="AZ685" s="300"/>
      <c r="BA685" s="300"/>
      <c r="BB685" s="300"/>
      <c r="BC685" s="300"/>
      <c r="BD685" s="300"/>
      <c r="BE685" s="300"/>
      <c r="BF685" s="300"/>
      <c r="BG685" s="300"/>
      <c r="BH685" s="300"/>
      <c r="BI685" s="300"/>
      <c r="BJ685" s="300"/>
      <c r="BK685" s="300"/>
      <c r="BL685" s="300"/>
      <c r="BM685" s="300"/>
      <c r="BN685" s="300"/>
      <c r="BO685" s="300"/>
      <c r="BP685" s="300"/>
      <c r="BQ685" s="300"/>
      <c r="BR685" s="300"/>
      <c r="BS685" s="300"/>
      <c r="BT685" s="300"/>
      <c r="BU685" s="300"/>
      <c r="BV685" s="300"/>
      <c r="BW685" s="300"/>
      <c r="BX685" s="300"/>
      <c r="BY685" s="300"/>
      <c r="BZ685" s="300"/>
      <c r="CA685" s="300"/>
      <c r="CB685" s="300"/>
      <c r="CC685" s="300"/>
      <c r="CD685" s="300"/>
      <c r="CE685" s="300"/>
      <c r="CF685" s="300"/>
      <c r="CG685" s="300"/>
      <c r="CH685" s="300"/>
      <c r="CI685" s="300"/>
      <c r="CJ685" s="300"/>
      <c r="CK685" s="300"/>
      <c r="CL685" s="300"/>
      <c r="CM685" s="300"/>
      <c r="CN685" s="300"/>
      <c r="CO685" s="300"/>
      <c r="CP685" s="300"/>
      <c r="CQ685" s="300"/>
      <c r="CR685" s="300"/>
      <c r="CS685" s="300"/>
      <c r="CT685" s="300"/>
      <c r="CU685" s="300"/>
      <c r="CV685" s="300"/>
      <c r="CW685" s="300"/>
      <c r="CX685" s="300"/>
      <c r="CY685" s="300"/>
      <c r="CZ685" s="300"/>
      <c r="DA685" s="300"/>
      <c r="DB685" s="300"/>
      <c r="DC685" s="300"/>
      <c r="DD685" s="300"/>
      <c r="DE685" s="300"/>
      <c r="DF685" s="300"/>
      <c r="DG685" s="300"/>
      <c r="DH685" s="300"/>
      <c r="DI685" s="300"/>
      <c r="DJ685" s="300"/>
      <c r="DK685" s="300"/>
      <c r="DL685" s="300"/>
      <c r="DM685" s="300"/>
      <c r="DN685" s="300"/>
      <c r="DO685" s="300"/>
      <c r="DP685" s="300"/>
      <c r="DQ685" s="300"/>
      <c r="DR685" s="300"/>
      <c r="DS685" s="300"/>
      <c r="DT685" s="300"/>
      <c r="DU685" s="300"/>
      <c r="DV685" s="300"/>
      <c r="DW685" s="300"/>
      <c r="DX685" s="300"/>
      <c r="DY685" s="300"/>
      <c r="DZ685" s="300"/>
      <c r="EA685" s="300"/>
      <c r="EB685" s="300"/>
      <c r="EC685" s="300"/>
      <c r="ED685" s="300"/>
      <c r="EE685" s="300"/>
      <c r="EF685" s="300"/>
      <c r="EG685" s="301"/>
      <c r="EH685" s="301"/>
      <c r="EI685" s="301"/>
      <c r="EJ685" s="301"/>
      <c r="EK685" s="301"/>
      <c r="EL685" s="301"/>
      <c r="EM685" s="301"/>
      <c r="EN685" s="301"/>
      <c r="EO685" s="301"/>
      <c r="EP685" s="301"/>
      <c r="EQ685" s="301"/>
      <c r="ER685" s="301"/>
      <c r="ES685" s="301"/>
      <c r="ET685" s="301"/>
    </row>
    <row r="686" spans="1:150" x14ac:dyDescent="0.25">
      <c r="A686" s="301"/>
      <c r="C686" s="301"/>
      <c r="D686" s="301"/>
      <c r="E686" s="301"/>
      <c r="F686" s="301"/>
      <c r="G686" s="301"/>
      <c r="H686" s="301"/>
      <c r="I686" s="301"/>
      <c r="J686" s="300"/>
      <c r="K686" s="300"/>
      <c r="L686" s="300"/>
      <c r="M686" s="300"/>
      <c r="N686" s="300"/>
      <c r="O686" s="300"/>
      <c r="P686" s="300"/>
      <c r="Q686" s="300"/>
      <c r="R686" s="300"/>
      <c r="S686" s="300"/>
      <c r="T686" s="300"/>
      <c r="U686" s="300"/>
      <c r="V686" s="300"/>
      <c r="W686" s="300"/>
      <c r="X686" s="300"/>
      <c r="Y686" s="300"/>
      <c r="Z686" s="300"/>
      <c r="AA686" s="300"/>
      <c r="AB686" s="300"/>
      <c r="AC686" s="300"/>
      <c r="AD686" s="300"/>
      <c r="AE686" s="300"/>
      <c r="AF686" s="300"/>
      <c r="AG686" s="300"/>
      <c r="AH686" s="300"/>
      <c r="AI686" s="300"/>
      <c r="AJ686" s="300"/>
      <c r="AK686" s="300"/>
      <c r="AL686" s="300"/>
      <c r="AM686" s="300"/>
      <c r="AN686" s="300"/>
      <c r="AO686" s="300"/>
      <c r="AP686" s="300"/>
      <c r="AQ686" s="300"/>
      <c r="AR686" s="300"/>
      <c r="AS686" s="300"/>
      <c r="AT686" s="300"/>
      <c r="AU686" s="300"/>
      <c r="AV686" s="300"/>
      <c r="AW686" s="300"/>
      <c r="AX686" s="300"/>
      <c r="AY686" s="300"/>
      <c r="AZ686" s="300"/>
      <c r="BA686" s="300"/>
      <c r="BB686" s="300"/>
      <c r="BC686" s="300"/>
      <c r="BD686" s="300"/>
      <c r="BE686" s="300"/>
      <c r="BF686" s="300"/>
      <c r="BG686" s="300"/>
      <c r="BH686" s="300"/>
      <c r="BI686" s="300"/>
      <c r="BJ686" s="300"/>
      <c r="BK686" s="300"/>
      <c r="BL686" s="300"/>
      <c r="BM686" s="300"/>
      <c r="BN686" s="300"/>
      <c r="BO686" s="300"/>
      <c r="BP686" s="300"/>
      <c r="BQ686" s="300"/>
      <c r="BR686" s="300"/>
      <c r="BS686" s="300"/>
      <c r="BT686" s="300"/>
      <c r="BU686" s="300"/>
      <c r="BV686" s="300"/>
      <c r="BW686" s="300"/>
      <c r="BX686" s="300"/>
      <c r="BY686" s="300"/>
      <c r="BZ686" s="300"/>
      <c r="CA686" s="300"/>
      <c r="CB686" s="300"/>
      <c r="CC686" s="300"/>
      <c r="CD686" s="300"/>
      <c r="CE686" s="300"/>
      <c r="CF686" s="300"/>
      <c r="CG686" s="300"/>
      <c r="CH686" s="300"/>
      <c r="CI686" s="300"/>
      <c r="CJ686" s="300"/>
      <c r="CK686" s="300"/>
      <c r="CL686" s="300"/>
      <c r="CM686" s="300"/>
      <c r="CN686" s="300"/>
      <c r="CO686" s="300"/>
      <c r="CP686" s="300"/>
      <c r="CQ686" s="300"/>
      <c r="CR686" s="300"/>
      <c r="CS686" s="300"/>
      <c r="CT686" s="300"/>
      <c r="CU686" s="300"/>
      <c r="CV686" s="300"/>
      <c r="CW686" s="300"/>
      <c r="CX686" s="300"/>
      <c r="CY686" s="300"/>
      <c r="CZ686" s="300"/>
      <c r="DA686" s="300"/>
      <c r="DB686" s="300"/>
      <c r="DC686" s="300"/>
      <c r="DD686" s="300"/>
      <c r="DE686" s="300"/>
      <c r="DF686" s="300"/>
      <c r="DG686" s="300"/>
      <c r="DH686" s="300"/>
      <c r="DI686" s="300"/>
      <c r="DJ686" s="300"/>
      <c r="DK686" s="300"/>
      <c r="DL686" s="300"/>
      <c r="DM686" s="300"/>
      <c r="DN686" s="300"/>
      <c r="DO686" s="300"/>
      <c r="DP686" s="300"/>
      <c r="DQ686" s="300"/>
      <c r="DR686" s="300"/>
      <c r="DS686" s="300"/>
      <c r="DT686" s="300"/>
      <c r="DU686" s="300"/>
      <c r="DV686" s="300"/>
      <c r="DW686" s="300"/>
      <c r="DX686" s="300"/>
      <c r="DY686" s="300"/>
      <c r="DZ686" s="300"/>
      <c r="EA686" s="300"/>
      <c r="EB686" s="300"/>
      <c r="EC686" s="300"/>
      <c r="ED686" s="300"/>
      <c r="EE686" s="300"/>
      <c r="EF686" s="300"/>
      <c r="EG686" s="301"/>
      <c r="EH686" s="301"/>
      <c r="EI686" s="301"/>
      <c r="EJ686" s="301"/>
      <c r="EK686" s="301"/>
      <c r="EL686" s="301"/>
      <c r="EM686" s="301"/>
      <c r="EN686" s="301"/>
      <c r="EO686" s="301"/>
      <c r="EP686" s="301"/>
      <c r="EQ686" s="301"/>
      <c r="ER686" s="301"/>
      <c r="ES686" s="301"/>
      <c r="ET686" s="301"/>
    </row>
    <row r="687" spans="1:150" x14ac:dyDescent="0.25">
      <c r="A687" s="301"/>
      <c r="C687" s="301"/>
      <c r="D687" s="301"/>
      <c r="E687" s="301"/>
      <c r="F687" s="301"/>
      <c r="G687" s="301"/>
      <c r="H687" s="301"/>
      <c r="I687" s="301"/>
      <c r="J687" s="300"/>
      <c r="K687" s="300"/>
      <c r="L687" s="300"/>
      <c r="M687" s="300"/>
      <c r="N687" s="300"/>
      <c r="O687" s="300"/>
      <c r="P687" s="300"/>
      <c r="Q687" s="300"/>
      <c r="R687" s="300"/>
      <c r="S687" s="300"/>
      <c r="T687" s="300"/>
      <c r="U687" s="300"/>
      <c r="V687" s="300"/>
      <c r="W687" s="300"/>
      <c r="X687" s="300"/>
      <c r="Y687" s="300"/>
      <c r="Z687" s="300"/>
      <c r="AA687" s="300"/>
      <c r="AB687" s="300"/>
      <c r="AC687" s="300"/>
      <c r="AD687" s="300"/>
      <c r="AE687" s="300"/>
      <c r="AF687" s="300"/>
      <c r="AG687" s="300"/>
      <c r="AH687" s="300"/>
      <c r="AI687" s="300"/>
      <c r="AJ687" s="300"/>
      <c r="AK687" s="300"/>
      <c r="AL687" s="300"/>
      <c r="AM687" s="300"/>
      <c r="AN687" s="300"/>
      <c r="AO687" s="300"/>
      <c r="AP687" s="300"/>
      <c r="AQ687" s="300"/>
      <c r="AR687" s="300"/>
      <c r="AS687" s="300"/>
      <c r="AT687" s="300"/>
      <c r="AU687" s="300"/>
      <c r="AV687" s="300"/>
      <c r="AW687" s="300"/>
      <c r="AX687" s="300"/>
      <c r="AY687" s="300"/>
      <c r="AZ687" s="300"/>
      <c r="BA687" s="300"/>
      <c r="BB687" s="300"/>
      <c r="BC687" s="300"/>
      <c r="BD687" s="300"/>
      <c r="BE687" s="300"/>
      <c r="BF687" s="300"/>
      <c r="BG687" s="300"/>
      <c r="BH687" s="300"/>
      <c r="BI687" s="300"/>
      <c r="BJ687" s="300"/>
      <c r="BK687" s="300"/>
      <c r="BL687" s="300"/>
      <c r="BM687" s="300"/>
      <c r="BN687" s="300"/>
      <c r="BO687" s="300"/>
      <c r="BP687" s="300"/>
      <c r="BQ687" s="300"/>
      <c r="BR687" s="300"/>
      <c r="BS687" s="300"/>
      <c r="BT687" s="300"/>
      <c r="BU687" s="300"/>
      <c r="BV687" s="300"/>
      <c r="BW687" s="300"/>
      <c r="BX687" s="300"/>
      <c r="BY687" s="300"/>
      <c r="BZ687" s="300"/>
      <c r="CA687" s="300"/>
      <c r="CB687" s="300"/>
      <c r="CC687" s="300"/>
      <c r="CD687" s="300"/>
      <c r="CE687" s="300"/>
      <c r="CF687" s="300"/>
      <c r="CG687" s="300"/>
      <c r="CH687" s="300"/>
      <c r="CI687" s="300"/>
      <c r="CJ687" s="300"/>
      <c r="CK687" s="300"/>
      <c r="CL687" s="300"/>
      <c r="CM687" s="300"/>
      <c r="CN687" s="300"/>
      <c r="CO687" s="300"/>
      <c r="CP687" s="300"/>
      <c r="CQ687" s="300"/>
      <c r="CR687" s="300"/>
      <c r="CS687" s="300"/>
      <c r="CT687" s="300"/>
      <c r="CU687" s="300"/>
      <c r="CV687" s="300"/>
      <c r="CW687" s="300"/>
      <c r="CX687" s="300"/>
      <c r="CY687" s="300"/>
      <c r="CZ687" s="300"/>
      <c r="DA687" s="300"/>
      <c r="DB687" s="300"/>
      <c r="DC687" s="300"/>
      <c r="DD687" s="300"/>
      <c r="DE687" s="300"/>
      <c r="DF687" s="300"/>
      <c r="DG687" s="300"/>
      <c r="DH687" s="300"/>
      <c r="DI687" s="300"/>
      <c r="DJ687" s="300"/>
      <c r="DK687" s="300"/>
      <c r="DL687" s="300"/>
      <c r="DM687" s="300"/>
      <c r="DN687" s="300"/>
      <c r="DO687" s="300"/>
      <c r="DP687" s="300"/>
      <c r="DQ687" s="300"/>
      <c r="DR687" s="300"/>
      <c r="DS687" s="300"/>
      <c r="DT687" s="300"/>
      <c r="DU687" s="300"/>
      <c r="DV687" s="300"/>
      <c r="DW687" s="300"/>
      <c r="DX687" s="300"/>
      <c r="DY687" s="300"/>
      <c r="DZ687" s="300"/>
      <c r="EA687" s="300"/>
      <c r="EB687" s="300"/>
      <c r="EC687" s="300"/>
      <c r="ED687" s="300"/>
      <c r="EE687" s="300"/>
      <c r="EF687" s="300"/>
      <c r="EG687" s="301"/>
      <c r="EH687" s="301"/>
      <c r="EI687" s="301"/>
      <c r="EJ687" s="301"/>
      <c r="EK687" s="301"/>
      <c r="EL687" s="301"/>
      <c r="EM687" s="301"/>
      <c r="EN687" s="301"/>
      <c r="EO687" s="301"/>
      <c r="EP687" s="301"/>
      <c r="EQ687" s="301"/>
      <c r="ER687" s="301"/>
      <c r="ES687" s="301"/>
      <c r="ET687" s="301"/>
    </row>
    <row r="688" spans="1:150" x14ac:dyDescent="0.25">
      <c r="A688" s="301"/>
      <c r="C688" s="301"/>
      <c r="D688" s="301"/>
      <c r="E688" s="301"/>
      <c r="F688" s="301"/>
      <c r="G688" s="301"/>
      <c r="H688" s="301"/>
      <c r="I688" s="301"/>
      <c r="J688" s="300"/>
      <c r="K688" s="300"/>
      <c r="L688" s="300"/>
      <c r="M688" s="300"/>
      <c r="N688" s="300"/>
      <c r="O688" s="300"/>
      <c r="P688" s="300"/>
      <c r="Q688" s="300"/>
      <c r="R688" s="300"/>
      <c r="S688" s="300"/>
      <c r="T688" s="300"/>
      <c r="U688" s="300"/>
      <c r="V688" s="300"/>
      <c r="W688" s="300"/>
      <c r="X688" s="300"/>
      <c r="Y688" s="300"/>
      <c r="Z688" s="300"/>
      <c r="AA688" s="300"/>
      <c r="AB688" s="300"/>
      <c r="AC688" s="300"/>
      <c r="AD688" s="300"/>
      <c r="AE688" s="300"/>
      <c r="AF688" s="300"/>
      <c r="AG688" s="300"/>
      <c r="AH688" s="300"/>
      <c r="AI688" s="300"/>
      <c r="AJ688" s="300"/>
      <c r="AK688" s="300"/>
      <c r="AL688" s="300"/>
      <c r="AM688" s="300"/>
      <c r="AN688" s="300"/>
      <c r="AO688" s="300"/>
      <c r="AP688" s="300"/>
      <c r="AQ688" s="300"/>
      <c r="AR688" s="300"/>
      <c r="AS688" s="300"/>
      <c r="AT688" s="300"/>
      <c r="AU688" s="300"/>
      <c r="AV688" s="300"/>
      <c r="AW688" s="300"/>
      <c r="AX688" s="300"/>
      <c r="AY688" s="300"/>
      <c r="AZ688" s="300"/>
      <c r="BA688" s="300"/>
      <c r="BB688" s="300"/>
      <c r="BC688" s="300"/>
      <c r="BD688" s="300"/>
      <c r="BE688" s="300"/>
      <c r="BF688" s="300"/>
      <c r="BG688" s="300"/>
      <c r="BH688" s="300"/>
      <c r="BI688" s="300"/>
      <c r="BJ688" s="300"/>
      <c r="BK688" s="300"/>
      <c r="BL688" s="300"/>
      <c r="BM688" s="300"/>
      <c r="BN688" s="300"/>
      <c r="BO688" s="300"/>
      <c r="BP688" s="300"/>
      <c r="BQ688" s="300"/>
      <c r="BR688" s="300"/>
      <c r="BS688" s="300"/>
      <c r="BT688" s="300"/>
      <c r="BU688" s="300"/>
      <c r="BV688" s="300"/>
      <c r="BW688" s="300"/>
      <c r="BX688" s="300"/>
      <c r="BY688" s="300"/>
      <c r="BZ688" s="300"/>
      <c r="CA688" s="300"/>
      <c r="CB688" s="300"/>
      <c r="CC688" s="300"/>
      <c r="CD688" s="300"/>
      <c r="CE688" s="300"/>
      <c r="CF688" s="300"/>
      <c r="CG688" s="300"/>
      <c r="CH688" s="300"/>
      <c r="CI688" s="300"/>
      <c r="CJ688" s="300"/>
      <c r="CK688" s="300"/>
      <c r="CL688" s="300"/>
      <c r="CM688" s="300"/>
      <c r="CN688" s="300"/>
      <c r="CO688" s="300"/>
      <c r="CP688" s="300"/>
      <c r="CQ688" s="300"/>
      <c r="CR688" s="300"/>
      <c r="CS688" s="300"/>
      <c r="CT688" s="300"/>
      <c r="CU688" s="300"/>
      <c r="CV688" s="300"/>
      <c r="CW688" s="300"/>
      <c r="CX688" s="300"/>
      <c r="CY688" s="300"/>
      <c r="CZ688" s="300"/>
      <c r="DA688" s="300"/>
      <c r="DB688" s="300"/>
      <c r="DC688" s="300"/>
      <c r="DD688" s="300"/>
      <c r="DE688" s="300"/>
      <c r="DF688" s="300"/>
      <c r="DG688" s="300"/>
      <c r="DH688" s="300"/>
      <c r="DI688" s="300"/>
      <c r="DJ688" s="300"/>
      <c r="DK688" s="300"/>
      <c r="DL688" s="300"/>
      <c r="DM688" s="300"/>
      <c r="DN688" s="300"/>
      <c r="DO688" s="300"/>
      <c r="DP688" s="300"/>
      <c r="DQ688" s="300"/>
      <c r="DR688" s="300"/>
      <c r="DS688" s="300"/>
      <c r="DT688" s="300"/>
      <c r="DU688" s="300"/>
      <c r="DV688" s="300"/>
      <c r="DW688" s="300"/>
      <c r="DX688" s="300"/>
      <c r="DY688" s="300"/>
      <c r="DZ688" s="300"/>
      <c r="EA688" s="300"/>
      <c r="EB688" s="300"/>
      <c r="EC688" s="300"/>
      <c r="ED688" s="300"/>
      <c r="EE688" s="300"/>
      <c r="EF688" s="300"/>
      <c r="EG688" s="301"/>
      <c r="EH688" s="301"/>
      <c r="EI688" s="301"/>
      <c r="EJ688" s="301"/>
      <c r="EK688" s="301"/>
      <c r="EL688" s="301"/>
      <c r="EM688" s="301"/>
      <c r="EN688" s="301"/>
      <c r="EO688" s="301"/>
      <c r="EP688" s="301"/>
      <c r="EQ688" s="301"/>
      <c r="ER688" s="301"/>
      <c r="ES688" s="301"/>
      <c r="ET688" s="301"/>
    </row>
    <row r="689" spans="1:150" x14ac:dyDescent="0.25">
      <c r="A689" s="301"/>
      <c r="C689" s="301"/>
      <c r="D689" s="301"/>
      <c r="E689" s="301"/>
      <c r="F689" s="301"/>
      <c r="G689" s="301"/>
      <c r="H689" s="301"/>
      <c r="I689" s="301"/>
      <c r="J689" s="300"/>
      <c r="K689" s="300"/>
      <c r="L689" s="300"/>
      <c r="M689" s="300"/>
      <c r="N689" s="300"/>
      <c r="O689" s="300"/>
      <c r="P689" s="300"/>
      <c r="Q689" s="300"/>
      <c r="R689" s="300"/>
      <c r="S689" s="300"/>
      <c r="T689" s="300"/>
      <c r="U689" s="300"/>
      <c r="V689" s="300"/>
      <c r="W689" s="300"/>
      <c r="X689" s="300"/>
      <c r="Y689" s="300"/>
      <c r="Z689" s="300"/>
      <c r="AA689" s="300"/>
      <c r="AB689" s="300"/>
      <c r="AC689" s="300"/>
      <c r="AD689" s="300"/>
      <c r="AE689" s="300"/>
      <c r="AF689" s="300"/>
      <c r="AG689" s="300"/>
      <c r="AH689" s="300"/>
      <c r="AI689" s="300"/>
      <c r="AJ689" s="300"/>
      <c r="AK689" s="300"/>
      <c r="AL689" s="300"/>
      <c r="AM689" s="300"/>
      <c r="AN689" s="300"/>
      <c r="AO689" s="300"/>
      <c r="AP689" s="300"/>
      <c r="AQ689" s="300"/>
      <c r="AR689" s="300"/>
      <c r="AS689" s="300"/>
      <c r="AT689" s="300"/>
      <c r="AU689" s="300"/>
      <c r="AV689" s="300"/>
      <c r="AW689" s="300"/>
      <c r="AX689" s="300"/>
      <c r="AY689" s="300"/>
      <c r="AZ689" s="300"/>
      <c r="BA689" s="300"/>
      <c r="BB689" s="300"/>
      <c r="BC689" s="300"/>
      <c r="BD689" s="300"/>
      <c r="BE689" s="300"/>
      <c r="BF689" s="300"/>
      <c r="BG689" s="300"/>
      <c r="BH689" s="300"/>
      <c r="BI689" s="300"/>
      <c r="BJ689" s="300"/>
      <c r="BK689" s="300"/>
      <c r="BL689" s="300"/>
      <c r="BM689" s="300"/>
      <c r="BN689" s="300"/>
      <c r="BO689" s="300"/>
      <c r="BP689" s="300"/>
      <c r="BQ689" s="300"/>
      <c r="BR689" s="300"/>
      <c r="BS689" s="300"/>
      <c r="BT689" s="300"/>
      <c r="BU689" s="300"/>
      <c r="BV689" s="300"/>
      <c r="BW689" s="300"/>
      <c r="BX689" s="300"/>
      <c r="BY689" s="300"/>
      <c r="BZ689" s="300"/>
      <c r="CA689" s="300"/>
      <c r="CB689" s="300"/>
      <c r="CC689" s="300"/>
      <c r="CD689" s="300"/>
      <c r="CE689" s="300"/>
      <c r="CF689" s="300"/>
      <c r="CG689" s="300"/>
      <c r="CH689" s="300"/>
      <c r="CI689" s="300"/>
      <c r="CJ689" s="300"/>
      <c r="CK689" s="300"/>
      <c r="CL689" s="300"/>
      <c r="CM689" s="300"/>
      <c r="CN689" s="300"/>
      <c r="CO689" s="300"/>
      <c r="CP689" s="300"/>
      <c r="CQ689" s="300"/>
      <c r="CR689" s="300"/>
      <c r="CS689" s="300"/>
      <c r="CT689" s="300"/>
      <c r="CU689" s="300"/>
      <c r="CV689" s="300"/>
      <c r="CW689" s="300"/>
      <c r="CX689" s="300"/>
      <c r="CY689" s="300"/>
      <c r="CZ689" s="300"/>
      <c r="DA689" s="300"/>
      <c r="DB689" s="300"/>
      <c r="DC689" s="300"/>
      <c r="DD689" s="300"/>
      <c r="DE689" s="300"/>
      <c r="DF689" s="300"/>
      <c r="DG689" s="300"/>
      <c r="DH689" s="300"/>
      <c r="DI689" s="300"/>
      <c r="DJ689" s="300"/>
      <c r="DK689" s="300"/>
      <c r="DL689" s="300"/>
      <c r="DM689" s="300"/>
      <c r="DN689" s="300"/>
      <c r="DO689" s="300"/>
      <c r="DP689" s="300"/>
      <c r="DQ689" s="300"/>
      <c r="DR689" s="300"/>
      <c r="DS689" s="300"/>
      <c r="DT689" s="300"/>
      <c r="DU689" s="300"/>
      <c r="DV689" s="300"/>
      <c r="DW689" s="300"/>
      <c r="DX689" s="300"/>
      <c r="DY689" s="300"/>
      <c r="DZ689" s="300"/>
      <c r="EA689" s="300"/>
      <c r="EB689" s="300"/>
      <c r="EC689" s="300"/>
      <c r="ED689" s="300"/>
      <c r="EE689" s="300"/>
      <c r="EF689" s="300"/>
      <c r="EG689" s="301"/>
      <c r="EH689" s="301"/>
      <c r="EI689" s="301"/>
      <c r="EJ689" s="301"/>
      <c r="EK689" s="301"/>
      <c r="EL689" s="301"/>
      <c r="EM689" s="301"/>
      <c r="EN689" s="301"/>
      <c r="EO689" s="301"/>
      <c r="EP689" s="301"/>
      <c r="EQ689" s="301"/>
      <c r="ER689" s="301"/>
      <c r="ES689" s="301"/>
      <c r="ET689" s="301"/>
    </row>
    <row r="690" spans="1:150" x14ac:dyDescent="0.25">
      <c r="A690" s="301"/>
      <c r="C690" s="301"/>
      <c r="D690" s="301"/>
      <c r="E690" s="301"/>
      <c r="F690" s="301"/>
      <c r="G690" s="301"/>
      <c r="H690" s="301"/>
      <c r="I690" s="301"/>
      <c r="J690" s="300"/>
      <c r="K690" s="300"/>
      <c r="L690" s="300"/>
      <c r="M690" s="300"/>
      <c r="N690" s="300"/>
      <c r="O690" s="300"/>
      <c r="P690" s="300"/>
      <c r="Q690" s="300"/>
      <c r="R690" s="300"/>
      <c r="S690" s="300"/>
      <c r="T690" s="300"/>
      <c r="U690" s="300"/>
      <c r="V690" s="300"/>
      <c r="W690" s="300"/>
      <c r="X690" s="300"/>
      <c r="Y690" s="300"/>
      <c r="Z690" s="300"/>
      <c r="AA690" s="300"/>
      <c r="AB690" s="300"/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300"/>
      <c r="AM690" s="300"/>
      <c r="AN690" s="300"/>
      <c r="AO690" s="300"/>
      <c r="AP690" s="300"/>
      <c r="AQ690" s="300"/>
      <c r="AR690" s="300"/>
      <c r="AS690" s="300"/>
      <c r="AT690" s="300"/>
      <c r="AU690" s="300"/>
      <c r="AV690" s="300"/>
      <c r="AW690" s="300"/>
      <c r="AX690" s="300"/>
      <c r="AY690" s="300"/>
      <c r="AZ690" s="300"/>
      <c r="BA690" s="300"/>
      <c r="BB690" s="300"/>
      <c r="BC690" s="300"/>
      <c r="BD690" s="300"/>
      <c r="BE690" s="300"/>
      <c r="BF690" s="300"/>
      <c r="BG690" s="300"/>
      <c r="BH690" s="300"/>
      <c r="BI690" s="300"/>
      <c r="BJ690" s="300"/>
      <c r="BK690" s="300"/>
      <c r="BL690" s="300"/>
      <c r="BM690" s="300"/>
      <c r="BN690" s="300"/>
      <c r="BO690" s="300"/>
      <c r="BP690" s="300"/>
      <c r="BQ690" s="300"/>
      <c r="BR690" s="300"/>
      <c r="BS690" s="300"/>
      <c r="BT690" s="300"/>
      <c r="BU690" s="300"/>
      <c r="BV690" s="300"/>
      <c r="BW690" s="300"/>
      <c r="BX690" s="300"/>
      <c r="BY690" s="300"/>
      <c r="BZ690" s="300"/>
      <c r="CA690" s="300"/>
      <c r="CB690" s="300"/>
      <c r="CC690" s="300"/>
      <c r="CD690" s="300"/>
      <c r="CE690" s="300"/>
      <c r="CF690" s="300"/>
      <c r="CG690" s="300"/>
      <c r="CH690" s="300"/>
      <c r="CI690" s="300"/>
      <c r="CJ690" s="300"/>
      <c r="CK690" s="300"/>
      <c r="CL690" s="300"/>
      <c r="CM690" s="300"/>
      <c r="CN690" s="300"/>
      <c r="CO690" s="300"/>
      <c r="CP690" s="300"/>
      <c r="CQ690" s="300"/>
      <c r="CR690" s="300"/>
      <c r="CS690" s="300"/>
      <c r="CT690" s="300"/>
      <c r="CU690" s="300"/>
      <c r="CV690" s="300"/>
      <c r="CW690" s="300"/>
      <c r="CX690" s="300"/>
      <c r="CY690" s="300"/>
      <c r="CZ690" s="300"/>
      <c r="DA690" s="300"/>
      <c r="DB690" s="300"/>
      <c r="DC690" s="300"/>
      <c r="DD690" s="300"/>
      <c r="DE690" s="300"/>
      <c r="DF690" s="300"/>
      <c r="DG690" s="300"/>
      <c r="DH690" s="300"/>
      <c r="DI690" s="300"/>
      <c r="DJ690" s="300"/>
      <c r="DK690" s="300"/>
      <c r="DL690" s="300"/>
      <c r="DM690" s="300"/>
      <c r="DN690" s="300"/>
      <c r="DO690" s="300"/>
      <c r="DP690" s="300"/>
      <c r="DQ690" s="300"/>
      <c r="DR690" s="300"/>
      <c r="DS690" s="300"/>
      <c r="DT690" s="300"/>
      <c r="DU690" s="300"/>
      <c r="DV690" s="300"/>
      <c r="DW690" s="300"/>
      <c r="DX690" s="300"/>
      <c r="DY690" s="300"/>
      <c r="DZ690" s="300"/>
      <c r="EA690" s="300"/>
      <c r="EB690" s="300"/>
      <c r="EC690" s="300"/>
      <c r="ED690" s="300"/>
      <c r="EE690" s="300"/>
      <c r="EF690" s="300"/>
      <c r="EG690" s="301"/>
      <c r="EH690" s="301"/>
      <c r="EI690" s="301"/>
      <c r="EJ690" s="301"/>
      <c r="EK690" s="301"/>
      <c r="EL690" s="301"/>
      <c r="EM690" s="301"/>
      <c r="EN690" s="301"/>
      <c r="EO690" s="301"/>
      <c r="EP690" s="301"/>
      <c r="EQ690" s="301"/>
      <c r="ER690" s="301"/>
      <c r="ES690" s="301"/>
      <c r="ET690" s="301"/>
    </row>
    <row r="691" spans="1:150" x14ac:dyDescent="0.25">
      <c r="A691" s="301"/>
      <c r="C691" s="301"/>
      <c r="D691" s="301"/>
      <c r="E691" s="301"/>
      <c r="F691" s="301"/>
      <c r="G691" s="301"/>
      <c r="H691" s="301"/>
      <c r="I691" s="301"/>
      <c r="J691" s="300"/>
      <c r="K691" s="300"/>
      <c r="L691" s="300"/>
      <c r="M691" s="300"/>
      <c r="N691" s="300"/>
      <c r="O691" s="300"/>
      <c r="P691" s="300"/>
      <c r="Q691" s="300"/>
      <c r="R691" s="300"/>
      <c r="S691" s="300"/>
      <c r="T691" s="300"/>
      <c r="U691" s="300"/>
      <c r="V691" s="300"/>
      <c r="W691" s="300"/>
      <c r="X691" s="300"/>
      <c r="Y691" s="300"/>
      <c r="Z691" s="300"/>
      <c r="AA691" s="300"/>
      <c r="AB691" s="300"/>
      <c r="AC691" s="300"/>
      <c r="AD691" s="300"/>
      <c r="AE691" s="300"/>
      <c r="AF691" s="300"/>
      <c r="AG691" s="300"/>
      <c r="AH691" s="300"/>
      <c r="AI691" s="300"/>
      <c r="AJ691" s="300"/>
      <c r="AK691" s="300"/>
      <c r="AL691" s="300"/>
      <c r="AM691" s="300"/>
      <c r="AN691" s="300"/>
      <c r="AO691" s="300"/>
      <c r="AP691" s="300"/>
      <c r="AQ691" s="300"/>
      <c r="AR691" s="300"/>
      <c r="AS691" s="300"/>
      <c r="AT691" s="300"/>
      <c r="AU691" s="300"/>
      <c r="AV691" s="300"/>
      <c r="AW691" s="300"/>
      <c r="AX691" s="300"/>
      <c r="AY691" s="300"/>
      <c r="AZ691" s="300"/>
      <c r="BA691" s="300"/>
      <c r="BB691" s="300"/>
      <c r="BC691" s="300"/>
      <c r="BD691" s="300"/>
      <c r="BE691" s="300"/>
      <c r="BF691" s="300"/>
      <c r="BG691" s="300"/>
      <c r="BH691" s="300"/>
      <c r="BI691" s="300"/>
      <c r="BJ691" s="300"/>
      <c r="BK691" s="300"/>
      <c r="BL691" s="300"/>
      <c r="BM691" s="300"/>
      <c r="BN691" s="300"/>
      <c r="BO691" s="300"/>
      <c r="BP691" s="300"/>
      <c r="BQ691" s="300"/>
      <c r="BR691" s="300"/>
      <c r="BS691" s="300"/>
      <c r="BT691" s="300"/>
      <c r="BU691" s="300"/>
      <c r="BV691" s="300"/>
      <c r="BW691" s="300"/>
      <c r="BX691" s="300"/>
      <c r="BY691" s="300"/>
      <c r="BZ691" s="300"/>
      <c r="CA691" s="300"/>
      <c r="CB691" s="300"/>
      <c r="CC691" s="300"/>
      <c r="CD691" s="300"/>
      <c r="CE691" s="300"/>
      <c r="CF691" s="300"/>
      <c r="CG691" s="300"/>
      <c r="CH691" s="300"/>
      <c r="CI691" s="300"/>
      <c r="CJ691" s="300"/>
      <c r="CK691" s="300"/>
      <c r="CL691" s="300"/>
      <c r="CM691" s="300"/>
      <c r="CN691" s="300"/>
      <c r="CO691" s="300"/>
      <c r="CP691" s="300"/>
      <c r="CQ691" s="300"/>
      <c r="CR691" s="300"/>
      <c r="CS691" s="300"/>
      <c r="CT691" s="300"/>
      <c r="CU691" s="300"/>
      <c r="CV691" s="300"/>
      <c r="CW691" s="300"/>
      <c r="CX691" s="300"/>
      <c r="CY691" s="300"/>
      <c r="CZ691" s="300"/>
      <c r="DA691" s="300"/>
      <c r="DB691" s="300"/>
      <c r="DC691" s="300"/>
      <c r="DD691" s="300"/>
      <c r="DE691" s="300"/>
      <c r="DF691" s="300"/>
      <c r="DG691" s="300"/>
      <c r="DH691" s="300"/>
      <c r="DI691" s="300"/>
      <c r="DJ691" s="300"/>
      <c r="DK691" s="300"/>
      <c r="DL691" s="300"/>
      <c r="DM691" s="300"/>
      <c r="DN691" s="300"/>
      <c r="DO691" s="300"/>
      <c r="DP691" s="300"/>
      <c r="DQ691" s="300"/>
      <c r="DR691" s="300"/>
      <c r="DS691" s="300"/>
      <c r="DT691" s="300"/>
      <c r="DU691" s="300"/>
      <c r="DV691" s="300"/>
      <c r="DW691" s="300"/>
      <c r="DX691" s="300"/>
      <c r="DY691" s="300"/>
      <c r="DZ691" s="300"/>
      <c r="EA691" s="300"/>
      <c r="EB691" s="300"/>
      <c r="EC691" s="300"/>
      <c r="ED691" s="300"/>
      <c r="EE691" s="300"/>
      <c r="EF691" s="300"/>
      <c r="EG691" s="301"/>
      <c r="EH691" s="301"/>
      <c r="EI691" s="301"/>
      <c r="EJ691" s="301"/>
      <c r="EK691" s="301"/>
      <c r="EL691" s="301"/>
      <c r="EM691" s="301"/>
      <c r="EN691" s="301"/>
      <c r="EO691" s="301"/>
      <c r="EP691" s="301"/>
      <c r="EQ691" s="301"/>
      <c r="ER691" s="301"/>
      <c r="ES691" s="301"/>
      <c r="ET691" s="301"/>
    </row>
    <row r="692" spans="1:150" x14ac:dyDescent="0.25">
      <c r="A692" s="301"/>
      <c r="C692" s="301"/>
      <c r="D692" s="301"/>
      <c r="E692" s="301"/>
      <c r="F692" s="301"/>
      <c r="G692" s="301"/>
      <c r="H692" s="301"/>
      <c r="I692" s="301"/>
      <c r="J692" s="300"/>
      <c r="K692" s="300"/>
      <c r="L692" s="300"/>
      <c r="M692" s="300"/>
      <c r="N692" s="300"/>
      <c r="O692" s="300"/>
      <c r="P692" s="300"/>
      <c r="Q692" s="300"/>
      <c r="R692" s="300"/>
      <c r="S692" s="300"/>
      <c r="T692" s="300"/>
      <c r="U692" s="300"/>
      <c r="V692" s="300"/>
      <c r="W692" s="300"/>
      <c r="X692" s="300"/>
      <c r="Y692" s="300"/>
      <c r="Z692" s="300"/>
      <c r="AA692" s="300"/>
      <c r="AB692" s="300"/>
      <c r="AC692" s="300"/>
      <c r="AD692" s="300"/>
      <c r="AE692" s="300"/>
      <c r="AF692" s="300"/>
      <c r="AG692" s="300"/>
      <c r="AH692" s="300"/>
      <c r="AI692" s="300"/>
      <c r="AJ692" s="300"/>
      <c r="AK692" s="300"/>
      <c r="AL692" s="300"/>
      <c r="AM692" s="300"/>
      <c r="AN692" s="300"/>
      <c r="AO692" s="300"/>
      <c r="AP692" s="300"/>
      <c r="AQ692" s="300"/>
      <c r="AR692" s="300"/>
      <c r="AS692" s="300"/>
      <c r="AT692" s="300"/>
      <c r="AU692" s="300"/>
      <c r="AV692" s="300"/>
      <c r="AW692" s="300"/>
      <c r="AX692" s="300"/>
      <c r="AY692" s="300"/>
      <c r="AZ692" s="300"/>
      <c r="BA692" s="300"/>
      <c r="BB692" s="300"/>
      <c r="BC692" s="300"/>
      <c r="BD692" s="300"/>
      <c r="BE692" s="300"/>
      <c r="BF692" s="300"/>
      <c r="BG692" s="300"/>
      <c r="BH692" s="300"/>
      <c r="BI692" s="300"/>
      <c r="BJ692" s="300"/>
      <c r="BK692" s="300"/>
      <c r="BL692" s="300"/>
      <c r="BM692" s="300"/>
      <c r="BN692" s="300"/>
      <c r="BO692" s="300"/>
      <c r="BP692" s="300"/>
      <c r="BQ692" s="300"/>
      <c r="BR692" s="300"/>
      <c r="BS692" s="300"/>
      <c r="BT692" s="300"/>
      <c r="BU692" s="300"/>
      <c r="BV692" s="300"/>
      <c r="BW692" s="300"/>
      <c r="BX692" s="300"/>
      <c r="BY692" s="300"/>
      <c r="BZ692" s="300"/>
      <c r="CA692" s="300"/>
      <c r="CB692" s="300"/>
      <c r="CC692" s="300"/>
      <c r="CD692" s="300"/>
      <c r="CE692" s="300"/>
      <c r="CF692" s="300"/>
      <c r="CG692" s="300"/>
      <c r="CH692" s="300"/>
      <c r="CI692" s="300"/>
      <c r="CJ692" s="300"/>
      <c r="CK692" s="300"/>
      <c r="CL692" s="300"/>
      <c r="CM692" s="300"/>
      <c r="CN692" s="300"/>
      <c r="CO692" s="300"/>
      <c r="CP692" s="300"/>
      <c r="CQ692" s="300"/>
      <c r="CR692" s="300"/>
      <c r="CS692" s="300"/>
      <c r="CT692" s="300"/>
      <c r="CU692" s="300"/>
      <c r="CV692" s="300"/>
      <c r="CW692" s="300"/>
      <c r="CX692" s="300"/>
      <c r="CY692" s="300"/>
      <c r="CZ692" s="300"/>
      <c r="DA692" s="300"/>
      <c r="DB692" s="300"/>
      <c r="DC692" s="300"/>
      <c r="DD692" s="300"/>
      <c r="DE692" s="300"/>
      <c r="DF692" s="300"/>
      <c r="DG692" s="300"/>
      <c r="DH692" s="300"/>
      <c r="DI692" s="300"/>
      <c r="DJ692" s="300"/>
      <c r="DK692" s="300"/>
      <c r="DL692" s="300"/>
      <c r="DM692" s="300"/>
      <c r="DN692" s="300"/>
      <c r="DO692" s="300"/>
      <c r="DP692" s="300"/>
      <c r="DQ692" s="300"/>
      <c r="DR692" s="300"/>
      <c r="DS692" s="300"/>
      <c r="DT692" s="300"/>
      <c r="DU692" s="300"/>
      <c r="DV692" s="300"/>
      <c r="DW692" s="300"/>
      <c r="DX692" s="300"/>
      <c r="DY692" s="300"/>
      <c r="DZ692" s="300"/>
      <c r="EA692" s="300"/>
      <c r="EB692" s="300"/>
      <c r="EC692" s="300"/>
      <c r="ED692" s="300"/>
      <c r="EE692" s="300"/>
      <c r="EF692" s="300"/>
      <c r="EG692" s="301"/>
      <c r="EH692" s="301"/>
      <c r="EI692" s="301"/>
      <c r="EJ692" s="301"/>
      <c r="EK692" s="301"/>
      <c r="EL692" s="301"/>
      <c r="EM692" s="301"/>
      <c r="EN692" s="301"/>
      <c r="EO692" s="301"/>
      <c r="EP692" s="301"/>
      <c r="EQ692" s="301"/>
      <c r="ER692" s="301"/>
      <c r="ES692" s="301"/>
      <c r="ET692" s="301"/>
    </row>
    <row r="693" spans="1:150" x14ac:dyDescent="0.25">
      <c r="A693" s="301"/>
      <c r="C693" s="301"/>
      <c r="D693" s="301"/>
      <c r="E693" s="301"/>
      <c r="F693" s="301"/>
      <c r="G693" s="301"/>
      <c r="H693" s="301"/>
      <c r="I693" s="301"/>
      <c r="J693" s="300"/>
      <c r="K693" s="300"/>
      <c r="L693" s="300"/>
      <c r="M693" s="300"/>
      <c r="N693" s="300"/>
      <c r="O693" s="300"/>
      <c r="P693" s="300"/>
      <c r="Q693" s="300"/>
      <c r="R693" s="300"/>
      <c r="S693" s="300"/>
      <c r="T693" s="300"/>
      <c r="U693" s="300"/>
      <c r="V693" s="300"/>
      <c r="W693" s="300"/>
      <c r="X693" s="300"/>
      <c r="Y693" s="300"/>
      <c r="Z693" s="300"/>
      <c r="AA693" s="300"/>
      <c r="AB693" s="300"/>
      <c r="AC693" s="300"/>
      <c r="AD693" s="300"/>
      <c r="AE693" s="300"/>
      <c r="AF693" s="300"/>
      <c r="AG693" s="300"/>
      <c r="AH693" s="300"/>
      <c r="AI693" s="300"/>
      <c r="AJ693" s="300"/>
      <c r="AK693" s="300"/>
      <c r="AL693" s="300"/>
      <c r="AM693" s="300"/>
      <c r="AN693" s="300"/>
      <c r="AO693" s="300"/>
      <c r="AP693" s="300"/>
      <c r="AQ693" s="300"/>
      <c r="AR693" s="300"/>
      <c r="AS693" s="300"/>
      <c r="AT693" s="300"/>
      <c r="AU693" s="300"/>
      <c r="AV693" s="300"/>
      <c r="AW693" s="300"/>
      <c r="AX693" s="300"/>
      <c r="AY693" s="300"/>
      <c r="AZ693" s="300"/>
      <c r="BA693" s="300"/>
      <c r="BB693" s="300"/>
      <c r="BC693" s="300"/>
      <c r="BD693" s="300"/>
      <c r="BE693" s="300"/>
      <c r="BF693" s="300"/>
      <c r="BG693" s="300"/>
      <c r="BH693" s="300"/>
      <c r="BI693" s="300"/>
      <c r="BJ693" s="300"/>
      <c r="BK693" s="300"/>
      <c r="BL693" s="300"/>
      <c r="BM693" s="300"/>
      <c r="BN693" s="300"/>
      <c r="BO693" s="300"/>
      <c r="BP693" s="300"/>
      <c r="BQ693" s="300"/>
      <c r="BR693" s="300"/>
      <c r="BS693" s="300"/>
      <c r="BT693" s="300"/>
      <c r="BU693" s="300"/>
      <c r="BV693" s="300"/>
      <c r="BW693" s="300"/>
      <c r="BX693" s="300"/>
      <c r="BY693" s="300"/>
      <c r="BZ693" s="300"/>
      <c r="CA693" s="300"/>
      <c r="CB693" s="300"/>
      <c r="CC693" s="300"/>
      <c r="CD693" s="300"/>
      <c r="CE693" s="300"/>
      <c r="CF693" s="300"/>
      <c r="CG693" s="300"/>
      <c r="CH693" s="300"/>
      <c r="CI693" s="300"/>
      <c r="CJ693" s="300"/>
      <c r="CK693" s="300"/>
      <c r="CL693" s="300"/>
      <c r="CM693" s="300"/>
      <c r="CN693" s="300"/>
      <c r="CO693" s="300"/>
      <c r="CP693" s="300"/>
      <c r="CQ693" s="300"/>
      <c r="CR693" s="300"/>
      <c r="CS693" s="300"/>
      <c r="CT693" s="300"/>
      <c r="CU693" s="300"/>
      <c r="CV693" s="300"/>
      <c r="CW693" s="300"/>
      <c r="CX693" s="300"/>
      <c r="CY693" s="300"/>
      <c r="CZ693" s="300"/>
      <c r="DA693" s="300"/>
      <c r="DB693" s="300"/>
      <c r="DC693" s="300"/>
      <c r="DD693" s="300"/>
      <c r="DE693" s="300"/>
      <c r="DF693" s="300"/>
      <c r="DG693" s="300"/>
      <c r="DH693" s="300"/>
      <c r="DI693" s="300"/>
      <c r="DJ693" s="300"/>
      <c r="DK693" s="300"/>
      <c r="DL693" s="300"/>
      <c r="DM693" s="300"/>
      <c r="DN693" s="300"/>
      <c r="DO693" s="300"/>
      <c r="DP693" s="300"/>
      <c r="DQ693" s="300"/>
      <c r="DR693" s="300"/>
      <c r="DS693" s="300"/>
      <c r="DT693" s="300"/>
      <c r="DU693" s="300"/>
      <c r="DV693" s="300"/>
      <c r="DW693" s="300"/>
      <c r="DX693" s="300"/>
      <c r="DY693" s="300"/>
      <c r="DZ693" s="300"/>
      <c r="EA693" s="300"/>
      <c r="EB693" s="300"/>
      <c r="EC693" s="300"/>
      <c r="ED693" s="300"/>
      <c r="EE693" s="300"/>
      <c r="EF693" s="300"/>
      <c r="EG693" s="301"/>
      <c r="EH693" s="301"/>
      <c r="EI693" s="301"/>
      <c r="EJ693" s="301"/>
      <c r="EK693" s="301"/>
      <c r="EL693" s="301"/>
      <c r="EM693" s="301"/>
      <c r="EN693" s="301"/>
      <c r="EO693" s="301"/>
      <c r="EP693" s="301"/>
      <c r="EQ693" s="301"/>
      <c r="ER693" s="301"/>
      <c r="ES693" s="301"/>
      <c r="ET693" s="301"/>
    </row>
    <row r="694" spans="1:150" x14ac:dyDescent="0.25">
      <c r="A694" s="301"/>
      <c r="C694" s="301"/>
      <c r="D694" s="301"/>
      <c r="E694" s="301"/>
      <c r="F694" s="301"/>
      <c r="G694" s="301"/>
      <c r="H694" s="301"/>
      <c r="I694" s="301"/>
      <c r="J694" s="300"/>
      <c r="K694" s="300"/>
      <c r="L694" s="300"/>
      <c r="M694" s="300"/>
      <c r="N694" s="300"/>
      <c r="O694" s="300"/>
      <c r="P694" s="300"/>
      <c r="Q694" s="300"/>
      <c r="R694" s="300"/>
      <c r="S694" s="300"/>
      <c r="T694" s="300"/>
      <c r="U694" s="300"/>
      <c r="V694" s="300"/>
      <c r="W694" s="300"/>
      <c r="X694" s="300"/>
      <c r="Y694" s="300"/>
      <c r="Z694" s="300"/>
      <c r="AA694" s="300"/>
      <c r="AB694" s="300"/>
      <c r="AC694" s="300"/>
      <c r="AD694" s="300"/>
      <c r="AE694" s="300"/>
      <c r="AF694" s="300"/>
      <c r="AG694" s="300"/>
      <c r="AH694" s="300"/>
      <c r="AI694" s="300"/>
      <c r="AJ694" s="300"/>
      <c r="AK694" s="300"/>
      <c r="AL694" s="300"/>
      <c r="AM694" s="300"/>
      <c r="AN694" s="300"/>
      <c r="AO694" s="300"/>
      <c r="AP694" s="300"/>
      <c r="AQ694" s="300"/>
      <c r="AR694" s="300"/>
      <c r="AS694" s="300"/>
      <c r="AT694" s="300"/>
      <c r="AU694" s="300"/>
      <c r="AV694" s="300"/>
      <c r="AW694" s="300"/>
      <c r="AX694" s="300"/>
      <c r="AY694" s="300"/>
      <c r="AZ694" s="300"/>
      <c r="BA694" s="300"/>
      <c r="BB694" s="300"/>
      <c r="BC694" s="300"/>
      <c r="BD694" s="300"/>
      <c r="BE694" s="300"/>
      <c r="BF694" s="300"/>
      <c r="BG694" s="300"/>
      <c r="BH694" s="300"/>
      <c r="BI694" s="300"/>
      <c r="BJ694" s="300"/>
      <c r="BK694" s="300"/>
      <c r="BL694" s="300"/>
      <c r="BM694" s="300"/>
      <c r="BN694" s="300"/>
      <c r="BO694" s="300"/>
      <c r="BP694" s="300"/>
      <c r="BQ694" s="300"/>
      <c r="BR694" s="300"/>
      <c r="BS694" s="300"/>
      <c r="BT694" s="300"/>
      <c r="BU694" s="300"/>
      <c r="BV694" s="300"/>
      <c r="BW694" s="300"/>
      <c r="BX694" s="300"/>
      <c r="BY694" s="300"/>
      <c r="BZ694" s="300"/>
      <c r="CA694" s="300"/>
      <c r="CB694" s="300"/>
      <c r="CC694" s="300"/>
      <c r="CD694" s="300"/>
      <c r="CE694" s="300"/>
      <c r="CF694" s="300"/>
      <c r="CG694" s="300"/>
      <c r="CH694" s="300"/>
      <c r="CI694" s="300"/>
      <c r="CJ694" s="300"/>
      <c r="CK694" s="300"/>
      <c r="CL694" s="300"/>
      <c r="CM694" s="300"/>
      <c r="CN694" s="300"/>
      <c r="CO694" s="300"/>
      <c r="CP694" s="300"/>
      <c r="CQ694" s="300"/>
      <c r="CR694" s="300"/>
      <c r="CS694" s="300"/>
      <c r="CT694" s="300"/>
      <c r="CU694" s="300"/>
      <c r="CV694" s="300"/>
      <c r="CW694" s="300"/>
      <c r="CX694" s="300"/>
      <c r="CY694" s="300"/>
      <c r="CZ694" s="300"/>
      <c r="DA694" s="300"/>
      <c r="DB694" s="300"/>
      <c r="DC694" s="300"/>
      <c r="DD694" s="300"/>
      <c r="DE694" s="300"/>
      <c r="DF694" s="300"/>
      <c r="DG694" s="300"/>
      <c r="DH694" s="300"/>
      <c r="DI694" s="300"/>
      <c r="DJ694" s="300"/>
      <c r="DK694" s="300"/>
      <c r="DL694" s="300"/>
      <c r="DM694" s="300"/>
      <c r="DN694" s="300"/>
      <c r="DO694" s="300"/>
      <c r="DP694" s="300"/>
      <c r="DQ694" s="300"/>
      <c r="DR694" s="300"/>
      <c r="DS694" s="300"/>
      <c r="DT694" s="300"/>
      <c r="DU694" s="300"/>
      <c r="DV694" s="300"/>
      <c r="DW694" s="300"/>
      <c r="DX694" s="300"/>
      <c r="DY694" s="300"/>
      <c r="DZ694" s="300"/>
      <c r="EA694" s="300"/>
      <c r="EB694" s="300"/>
      <c r="EC694" s="300"/>
      <c r="ED694" s="300"/>
      <c r="EE694" s="300"/>
      <c r="EF694" s="300"/>
      <c r="EG694" s="301"/>
      <c r="EH694" s="301"/>
      <c r="EI694" s="301"/>
      <c r="EJ694" s="301"/>
      <c r="EK694" s="301"/>
      <c r="EL694" s="301"/>
      <c r="EM694" s="301"/>
      <c r="EN694" s="301"/>
      <c r="EO694" s="301"/>
      <c r="EP694" s="301"/>
      <c r="EQ694" s="301"/>
      <c r="ER694" s="301"/>
      <c r="ES694" s="301"/>
      <c r="ET694" s="301"/>
    </row>
    <row r="695" spans="1:150" x14ac:dyDescent="0.25">
      <c r="A695" s="301"/>
      <c r="C695" s="301"/>
      <c r="D695" s="301"/>
      <c r="E695" s="301"/>
      <c r="F695" s="301"/>
      <c r="G695" s="301"/>
      <c r="H695" s="301"/>
      <c r="I695" s="301"/>
      <c r="J695" s="300"/>
      <c r="K695" s="300"/>
      <c r="L695" s="300"/>
      <c r="M695" s="300"/>
      <c r="N695" s="300"/>
      <c r="O695" s="300"/>
      <c r="P695" s="300"/>
      <c r="Q695" s="300"/>
      <c r="R695" s="300"/>
      <c r="S695" s="300"/>
      <c r="T695" s="300"/>
      <c r="U695" s="300"/>
      <c r="V695" s="300"/>
      <c r="W695" s="300"/>
      <c r="X695" s="300"/>
      <c r="Y695" s="300"/>
      <c r="Z695" s="300"/>
      <c r="AA695" s="300"/>
      <c r="AB695" s="300"/>
      <c r="AC695" s="300"/>
      <c r="AD695" s="300"/>
      <c r="AE695" s="300"/>
      <c r="AF695" s="300"/>
      <c r="AG695" s="300"/>
      <c r="AH695" s="300"/>
      <c r="AI695" s="300"/>
      <c r="AJ695" s="300"/>
      <c r="AK695" s="300"/>
      <c r="AL695" s="300"/>
      <c r="AM695" s="300"/>
      <c r="AN695" s="300"/>
      <c r="AO695" s="300"/>
      <c r="AP695" s="300"/>
      <c r="AQ695" s="300"/>
      <c r="AR695" s="300"/>
      <c r="AS695" s="300"/>
      <c r="AT695" s="300"/>
      <c r="AU695" s="300"/>
      <c r="AV695" s="300"/>
      <c r="AW695" s="300"/>
      <c r="AX695" s="300"/>
      <c r="AY695" s="300"/>
      <c r="AZ695" s="300"/>
      <c r="BA695" s="300"/>
      <c r="BB695" s="300"/>
      <c r="BC695" s="300"/>
      <c r="BD695" s="300"/>
      <c r="BE695" s="300"/>
      <c r="BF695" s="300"/>
      <c r="BG695" s="300"/>
      <c r="BH695" s="300"/>
      <c r="BI695" s="300"/>
      <c r="BJ695" s="300"/>
      <c r="BK695" s="300"/>
      <c r="BL695" s="300"/>
      <c r="BM695" s="300"/>
      <c r="BN695" s="300"/>
      <c r="BO695" s="300"/>
      <c r="BP695" s="300"/>
      <c r="BQ695" s="300"/>
      <c r="BR695" s="300"/>
      <c r="BS695" s="300"/>
      <c r="BT695" s="300"/>
      <c r="BU695" s="300"/>
      <c r="BV695" s="300"/>
      <c r="BW695" s="300"/>
      <c r="BX695" s="300"/>
      <c r="BY695" s="300"/>
      <c r="BZ695" s="300"/>
      <c r="CA695" s="300"/>
      <c r="CB695" s="300"/>
      <c r="CC695" s="300"/>
      <c r="CD695" s="300"/>
      <c r="CE695" s="300"/>
      <c r="CF695" s="300"/>
      <c r="CG695" s="300"/>
      <c r="CH695" s="300"/>
      <c r="CI695" s="300"/>
      <c r="CJ695" s="300"/>
      <c r="CK695" s="300"/>
      <c r="CL695" s="300"/>
      <c r="CM695" s="300"/>
      <c r="CN695" s="300"/>
      <c r="CO695" s="300"/>
      <c r="CP695" s="300"/>
      <c r="CQ695" s="300"/>
      <c r="CR695" s="300"/>
      <c r="CS695" s="300"/>
      <c r="CT695" s="300"/>
      <c r="CU695" s="300"/>
      <c r="CV695" s="300"/>
      <c r="CW695" s="300"/>
      <c r="CX695" s="300"/>
      <c r="CY695" s="300"/>
      <c r="CZ695" s="300"/>
      <c r="DA695" s="300"/>
      <c r="DB695" s="300"/>
      <c r="DC695" s="300"/>
      <c r="DD695" s="300"/>
      <c r="DE695" s="300"/>
      <c r="DF695" s="300"/>
      <c r="DG695" s="300"/>
      <c r="DH695" s="300"/>
      <c r="DI695" s="300"/>
      <c r="DJ695" s="300"/>
      <c r="DK695" s="300"/>
      <c r="DL695" s="300"/>
      <c r="DM695" s="300"/>
      <c r="DN695" s="300"/>
      <c r="DO695" s="300"/>
      <c r="DP695" s="300"/>
      <c r="DQ695" s="300"/>
      <c r="DR695" s="300"/>
      <c r="DS695" s="300"/>
      <c r="DT695" s="300"/>
      <c r="DU695" s="300"/>
      <c r="DV695" s="300"/>
      <c r="DW695" s="300"/>
      <c r="DX695" s="300"/>
      <c r="DY695" s="300"/>
      <c r="DZ695" s="300"/>
      <c r="EA695" s="300"/>
      <c r="EB695" s="300"/>
      <c r="EC695" s="300"/>
      <c r="ED695" s="300"/>
      <c r="EE695" s="300"/>
      <c r="EF695" s="300"/>
      <c r="EG695" s="301"/>
      <c r="EH695" s="301"/>
      <c r="EI695" s="301"/>
      <c r="EJ695" s="301"/>
      <c r="EK695" s="301"/>
      <c r="EL695" s="301"/>
      <c r="EM695" s="301"/>
      <c r="EN695" s="301"/>
      <c r="EO695" s="301"/>
      <c r="EP695" s="301"/>
      <c r="EQ695" s="301"/>
      <c r="ER695" s="301"/>
      <c r="ES695" s="301"/>
      <c r="ET695" s="301"/>
    </row>
    <row r="696" spans="1:150" x14ac:dyDescent="0.25">
      <c r="A696" s="301"/>
      <c r="C696" s="301"/>
      <c r="D696" s="301"/>
      <c r="E696" s="301"/>
      <c r="F696" s="301"/>
      <c r="G696" s="301"/>
      <c r="H696" s="301"/>
      <c r="I696" s="301"/>
      <c r="J696" s="300"/>
      <c r="K696" s="300"/>
      <c r="L696" s="300"/>
      <c r="M696" s="300"/>
      <c r="N696" s="300"/>
      <c r="O696" s="300"/>
      <c r="P696" s="300"/>
      <c r="Q696" s="300"/>
      <c r="R696" s="300"/>
      <c r="S696" s="300"/>
      <c r="T696" s="300"/>
      <c r="U696" s="300"/>
      <c r="V696" s="300"/>
      <c r="W696" s="300"/>
      <c r="X696" s="300"/>
      <c r="Y696" s="300"/>
      <c r="Z696" s="300"/>
      <c r="AA696" s="300"/>
      <c r="AB696" s="300"/>
      <c r="AC696" s="300"/>
      <c r="AD696" s="300"/>
      <c r="AE696" s="300"/>
      <c r="AF696" s="300"/>
      <c r="AG696" s="300"/>
      <c r="AH696" s="300"/>
      <c r="AI696" s="300"/>
      <c r="AJ696" s="300"/>
      <c r="AK696" s="300"/>
      <c r="AL696" s="300"/>
      <c r="AM696" s="300"/>
      <c r="AN696" s="300"/>
      <c r="AO696" s="300"/>
      <c r="AP696" s="300"/>
      <c r="AQ696" s="300"/>
      <c r="AR696" s="300"/>
      <c r="AS696" s="300"/>
      <c r="AT696" s="300"/>
      <c r="AU696" s="300"/>
      <c r="AV696" s="300"/>
      <c r="AW696" s="300"/>
      <c r="AX696" s="300"/>
      <c r="AY696" s="300"/>
      <c r="AZ696" s="300"/>
      <c r="BA696" s="300"/>
      <c r="BB696" s="300"/>
      <c r="BC696" s="300"/>
      <c r="BD696" s="300"/>
      <c r="BE696" s="300"/>
      <c r="BF696" s="300"/>
      <c r="BG696" s="300"/>
      <c r="BH696" s="300"/>
      <c r="BI696" s="300"/>
      <c r="BJ696" s="300"/>
      <c r="BK696" s="300"/>
      <c r="BL696" s="300"/>
      <c r="BM696" s="300"/>
      <c r="BN696" s="300"/>
      <c r="BO696" s="300"/>
      <c r="BP696" s="300"/>
      <c r="BQ696" s="300"/>
      <c r="BR696" s="300"/>
      <c r="BS696" s="300"/>
      <c r="BT696" s="300"/>
      <c r="BU696" s="300"/>
      <c r="BV696" s="300"/>
      <c r="BW696" s="300"/>
      <c r="BX696" s="300"/>
      <c r="BY696" s="300"/>
      <c r="BZ696" s="300"/>
      <c r="CA696" s="300"/>
      <c r="CB696" s="300"/>
      <c r="CC696" s="300"/>
      <c r="CD696" s="300"/>
      <c r="CE696" s="300"/>
      <c r="CF696" s="300"/>
      <c r="CG696" s="300"/>
      <c r="CH696" s="300"/>
      <c r="CI696" s="300"/>
      <c r="CJ696" s="300"/>
      <c r="CK696" s="300"/>
      <c r="CL696" s="300"/>
      <c r="CM696" s="300"/>
      <c r="CN696" s="300"/>
      <c r="CO696" s="300"/>
      <c r="CP696" s="300"/>
      <c r="CQ696" s="300"/>
      <c r="CR696" s="300"/>
      <c r="CS696" s="300"/>
      <c r="CT696" s="300"/>
      <c r="CU696" s="300"/>
      <c r="CV696" s="300"/>
      <c r="CW696" s="300"/>
      <c r="CX696" s="300"/>
      <c r="CY696" s="300"/>
      <c r="CZ696" s="300"/>
      <c r="DA696" s="300"/>
      <c r="DB696" s="300"/>
      <c r="DC696" s="300"/>
      <c r="DD696" s="300"/>
      <c r="DE696" s="300"/>
      <c r="DF696" s="300"/>
      <c r="DG696" s="300"/>
      <c r="DH696" s="300"/>
      <c r="DI696" s="300"/>
      <c r="DJ696" s="300"/>
      <c r="DK696" s="300"/>
      <c r="DL696" s="300"/>
      <c r="DM696" s="300"/>
      <c r="DN696" s="300"/>
      <c r="DO696" s="300"/>
      <c r="DP696" s="300"/>
      <c r="DQ696" s="300"/>
      <c r="DR696" s="300"/>
      <c r="DS696" s="300"/>
      <c r="DT696" s="300"/>
      <c r="DU696" s="300"/>
      <c r="DV696" s="300"/>
      <c r="DW696" s="300"/>
      <c r="DX696" s="300"/>
      <c r="DY696" s="300"/>
      <c r="DZ696" s="300"/>
      <c r="EA696" s="300"/>
      <c r="EB696" s="300"/>
      <c r="EC696" s="300"/>
      <c r="ED696" s="300"/>
      <c r="EE696" s="300"/>
      <c r="EF696" s="300"/>
      <c r="EG696" s="301"/>
      <c r="EH696" s="301"/>
      <c r="EI696" s="301"/>
      <c r="EJ696" s="301"/>
      <c r="EK696" s="301"/>
      <c r="EL696" s="301"/>
      <c r="EM696" s="301"/>
      <c r="EN696" s="301"/>
      <c r="EO696" s="301"/>
      <c r="EP696" s="301"/>
      <c r="EQ696" s="301"/>
      <c r="ER696" s="301"/>
      <c r="ES696" s="301"/>
      <c r="ET696" s="301"/>
    </row>
    <row r="697" spans="1:150" x14ac:dyDescent="0.25">
      <c r="A697" s="301"/>
      <c r="C697" s="301"/>
      <c r="D697" s="301"/>
      <c r="E697" s="301"/>
      <c r="F697" s="301"/>
      <c r="G697" s="301"/>
      <c r="H697" s="301"/>
      <c r="I697" s="301"/>
      <c r="J697" s="300"/>
      <c r="K697" s="300"/>
      <c r="L697" s="300"/>
      <c r="M697" s="300"/>
      <c r="N697" s="300"/>
      <c r="O697" s="300"/>
      <c r="P697" s="300"/>
      <c r="Q697" s="300"/>
      <c r="R697" s="300"/>
      <c r="S697" s="300"/>
      <c r="T697" s="300"/>
      <c r="U697" s="300"/>
      <c r="V697" s="300"/>
      <c r="W697" s="300"/>
      <c r="X697" s="300"/>
      <c r="Y697" s="300"/>
      <c r="Z697" s="300"/>
      <c r="AA697" s="300"/>
      <c r="AB697" s="300"/>
      <c r="AC697" s="300"/>
      <c r="AD697" s="300"/>
      <c r="AE697" s="300"/>
      <c r="AF697" s="300"/>
      <c r="AG697" s="300"/>
      <c r="AH697" s="300"/>
      <c r="AI697" s="300"/>
      <c r="AJ697" s="300"/>
      <c r="AK697" s="300"/>
      <c r="AL697" s="300"/>
      <c r="AM697" s="300"/>
      <c r="AN697" s="300"/>
      <c r="AO697" s="300"/>
      <c r="AP697" s="300"/>
      <c r="AQ697" s="300"/>
      <c r="AR697" s="300"/>
      <c r="AS697" s="300"/>
      <c r="AT697" s="300"/>
      <c r="AU697" s="300"/>
      <c r="AV697" s="300"/>
      <c r="AW697" s="300"/>
      <c r="AX697" s="300"/>
      <c r="AY697" s="300"/>
      <c r="AZ697" s="300"/>
      <c r="BA697" s="300"/>
      <c r="BB697" s="300"/>
      <c r="BC697" s="300"/>
      <c r="BD697" s="300"/>
      <c r="BE697" s="300"/>
      <c r="BF697" s="300"/>
      <c r="BG697" s="300"/>
      <c r="BH697" s="300"/>
      <c r="BI697" s="300"/>
      <c r="BJ697" s="300"/>
      <c r="BK697" s="300"/>
      <c r="BL697" s="300"/>
      <c r="BM697" s="300"/>
      <c r="BN697" s="300"/>
      <c r="BO697" s="300"/>
      <c r="BP697" s="300"/>
      <c r="BQ697" s="300"/>
      <c r="BR697" s="300"/>
      <c r="BS697" s="300"/>
      <c r="BT697" s="300"/>
      <c r="BU697" s="300"/>
      <c r="BV697" s="300"/>
      <c r="BW697" s="300"/>
      <c r="BX697" s="300"/>
      <c r="BY697" s="300"/>
      <c r="BZ697" s="300"/>
      <c r="CA697" s="300"/>
      <c r="CB697" s="300"/>
      <c r="CC697" s="300"/>
      <c r="CD697" s="300"/>
      <c r="CE697" s="300"/>
      <c r="CF697" s="300"/>
      <c r="CG697" s="300"/>
      <c r="CH697" s="300"/>
      <c r="CI697" s="300"/>
      <c r="CJ697" s="300"/>
      <c r="CK697" s="300"/>
      <c r="CL697" s="300"/>
      <c r="CM697" s="300"/>
      <c r="CN697" s="300"/>
      <c r="CO697" s="300"/>
      <c r="CP697" s="300"/>
      <c r="CQ697" s="300"/>
      <c r="CR697" s="300"/>
      <c r="CS697" s="300"/>
      <c r="CT697" s="300"/>
      <c r="CU697" s="300"/>
      <c r="CV697" s="300"/>
      <c r="CW697" s="300"/>
      <c r="CX697" s="300"/>
      <c r="CY697" s="300"/>
      <c r="CZ697" s="300"/>
      <c r="DA697" s="300"/>
      <c r="DB697" s="300"/>
      <c r="DC697" s="300"/>
      <c r="DD697" s="300"/>
      <c r="DE697" s="300"/>
      <c r="DF697" s="300"/>
      <c r="DG697" s="300"/>
      <c r="DH697" s="300"/>
      <c r="DI697" s="300"/>
      <c r="DJ697" s="300"/>
      <c r="DK697" s="300"/>
      <c r="DL697" s="300"/>
      <c r="DM697" s="300"/>
      <c r="DN697" s="300"/>
      <c r="DO697" s="300"/>
      <c r="DP697" s="300"/>
      <c r="DQ697" s="300"/>
      <c r="DR697" s="300"/>
      <c r="DS697" s="300"/>
      <c r="DT697" s="300"/>
      <c r="DU697" s="300"/>
      <c r="DV697" s="300"/>
      <c r="DW697" s="300"/>
      <c r="DX697" s="300"/>
      <c r="DY697" s="300"/>
      <c r="DZ697" s="300"/>
      <c r="EA697" s="300"/>
      <c r="EB697" s="300"/>
      <c r="EC697" s="300"/>
      <c r="ED697" s="300"/>
      <c r="EE697" s="300"/>
      <c r="EF697" s="300"/>
      <c r="EG697" s="301"/>
      <c r="EH697" s="301"/>
      <c r="EI697" s="301"/>
      <c r="EJ697" s="301"/>
      <c r="EK697" s="301"/>
      <c r="EL697" s="301"/>
      <c r="EM697" s="301"/>
      <c r="EN697" s="301"/>
      <c r="EO697" s="301"/>
      <c r="EP697" s="301"/>
      <c r="EQ697" s="301"/>
      <c r="ER697" s="301"/>
      <c r="ES697" s="301"/>
      <c r="ET697" s="301"/>
    </row>
    <row r="698" spans="1:150" x14ac:dyDescent="0.25">
      <c r="A698" s="301"/>
      <c r="C698" s="301"/>
      <c r="D698" s="301"/>
      <c r="E698" s="301"/>
      <c r="F698" s="301"/>
      <c r="G698" s="301"/>
      <c r="H698" s="301"/>
      <c r="I698" s="301"/>
      <c r="J698" s="300"/>
      <c r="K698" s="300"/>
      <c r="L698" s="300"/>
      <c r="M698" s="300"/>
      <c r="N698" s="300"/>
      <c r="O698" s="300"/>
      <c r="P698" s="300"/>
      <c r="Q698" s="300"/>
      <c r="R698" s="300"/>
      <c r="S698" s="300"/>
      <c r="T698" s="300"/>
      <c r="U698" s="300"/>
      <c r="V698" s="300"/>
      <c r="W698" s="300"/>
      <c r="X698" s="300"/>
      <c r="Y698" s="300"/>
      <c r="Z698" s="300"/>
      <c r="AA698" s="300"/>
      <c r="AB698" s="300"/>
      <c r="AC698" s="300"/>
      <c r="AD698" s="300"/>
      <c r="AE698" s="300"/>
      <c r="AF698" s="300"/>
      <c r="AG698" s="300"/>
      <c r="AH698" s="300"/>
      <c r="AI698" s="300"/>
      <c r="AJ698" s="300"/>
      <c r="AK698" s="300"/>
      <c r="AL698" s="300"/>
      <c r="AM698" s="300"/>
      <c r="AN698" s="300"/>
      <c r="AO698" s="300"/>
      <c r="AP698" s="300"/>
      <c r="AQ698" s="300"/>
      <c r="AR698" s="300"/>
      <c r="AS698" s="300"/>
      <c r="AT698" s="300"/>
      <c r="AU698" s="300"/>
      <c r="AV698" s="300"/>
      <c r="AW698" s="300"/>
      <c r="AX698" s="300"/>
      <c r="AY698" s="300"/>
      <c r="AZ698" s="300"/>
      <c r="BA698" s="300"/>
      <c r="BB698" s="300"/>
      <c r="BC698" s="300"/>
      <c r="BD698" s="300"/>
      <c r="BE698" s="300"/>
      <c r="BF698" s="300"/>
      <c r="BG698" s="300"/>
      <c r="BH698" s="300"/>
      <c r="BI698" s="300"/>
      <c r="BJ698" s="300"/>
      <c r="BK698" s="300"/>
      <c r="BL698" s="300"/>
      <c r="BM698" s="300"/>
      <c r="BN698" s="300"/>
      <c r="BO698" s="300"/>
      <c r="BP698" s="300"/>
      <c r="BQ698" s="300"/>
      <c r="BR698" s="300"/>
      <c r="BS698" s="300"/>
      <c r="BT698" s="300"/>
      <c r="BU698" s="300"/>
      <c r="BV698" s="300"/>
      <c r="BW698" s="300"/>
      <c r="BX698" s="300"/>
      <c r="BY698" s="300"/>
      <c r="BZ698" s="300"/>
      <c r="CA698" s="300"/>
      <c r="CB698" s="300"/>
      <c r="CC698" s="300"/>
      <c r="CD698" s="300"/>
      <c r="CE698" s="300"/>
      <c r="CF698" s="300"/>
      <c r="CG698" s="300"/>
      <c r="CH698" s="300"/>
      <c r="CI698" s="300"/>
      <c r="CJ698" s="300"/>
      <c r="CK698" s="300"/>
      <c r="CL698" s="300"/>
      <c r="CM698" s="300"/>
      <c r="CN698" s="300"/>
      <c r="CO698" s="300"/>
      <c r="CP698" s="300"/>
      <c r="CQ698" s="300"/>
      <c r="CR698" s="300"/>
      <c r="CS698" s="300"/>
      <c r="CT698" s="300"/>
      <c r="CU698" s="300"/>
      <c r="CV698" s="300"/>
      <c r="CW698" s="300"/>
      <c r="CX698" s="300"/>
      <c r="CY698" s="300"/>
      <c r="CZ698" s="300"/>
      <c r="DA698" s="300"/>
      <c r="DB698" s="300"/>
      <c r="DC698" s="300"/>
      <c r="DD698" s="300"/>
      <c r="DE698" s="300"/>
      <c r="DF698" s="300"/>
      <c r="DG698" s="300"/>
      <c r="DH698" s="300"/>
      <c r="DI698" s="300"/>
      <c r="DJ698" s="300"/>
      <c r="DK698" s="300"/>
      <c r="DL698" s="300"/>
      <c r="DM698" s="300"/>
      <c r="DN698" s="300"/>
      <c r="DO698" s="300"/>
      <c r="DP698" s="300"/>
      <c r="DQ698" s="300"/>
      <c r="DR698" s="300"/>
      <c r="DS698" s="300"/>
      <c r="DT698" s="300"/>
      <c r="DU698" s="300"/>
      <c r="DV698" s="300"/>
      <c r="DW698" s="300"/>
      <c r="DX698" s="300"/>
      <c r="DY698" s="300"/>
      <c r="DZ698" s="300"/>
      <c r="EA698" s="300"/>
      <c r="EB698" s="300"/>
      <c r="EC698" s="300"/>
      <c r="ED698" s="300"/>
      <c r="EE698" s="300"/>
      <c r="EF698" s="300"/>
      <c r="EG698" s="301"/>
      <c r="EH698" s="301"/>
      <c r="EI698" s="301"/>
      <c r="EJ698" s="301"/>
      <c r="EK698" s="301"/>
      <c r="EL698" s="301"/>
      <c r="EM698" s="301"/>
      <c r="EN698" s="301"/>
      <c r="EO698" s="301"/>
      <c r="EP698" s="301"/>
      <c r="EQ698" s="301"/>
      <c r="ER698" s="301"/>
      <c r="ES698" s="301"/>
      <c r="ET698" s="301"/>
    </row>
    <row r="699" spans="1:150" x14ac:dyDescent="0.25">
      <c r="A699" s="301"/>
      <c r="C699" s="301"/>
      <c r="D699" s="301"/>
      <c r="E699" s="301"/>
      <c r="F699" s="301"/>
      <c r="G699" s="301"/>
      <c r="H699" s="301"/>
      <c r="I699" s="301"/>
      <c r="J699" s="300"/>
      <c r="K699" s="300"/>
      <c r="L699" s="300"/>
      <c r="M699" s="300"/>
      <c r="N699" s="300"/>
      <c r="O699" s="300"/>
      <c r="P699" s="300"/>
      <c r="Q699" s="300"/>
      <c r="R699" s="300"/>
      <c r="S699" s="300"/>
      <c r="T699" s="300"/>
      <c r="U699" s="300"/>
      <c r="V699" s="300"/>
      <c r="W699" s="300"/>
      <c r="X699" s="300"/>
      <c r="Y699" s="300"/>
      <c r="Z699" s="300"/>
      <c r="AA699" s="300"/>
      <c r="AB699" s="300"/>
      <c r="AC699" s="300"/>
      <c r="AD699" s="300"/>
      <c r="AE699" s="300"/>
      <c r="AF699" s="300"/>
      <c r="AG699" s="300"/>
      <c r="AH699" s="300"/>
      <c r="AI699" s="300"/>
      <c r="AJ699" s="300"/>
      <c r="AK699" s="300"/>
      <c r="AL699" s="300"/>
      <c r="AM699" s="300"/>
      <c r="AN699" s="300"/>
      <c r="AO699" s="300"/>
      <c r="AP699" s="300"/>
      <c r="AQ699" s="300"/>
      <c r="AR699" s="300"/>
      <c r="AS699" s="300"/>
      <c r="AT699" s="300"/>
      <c r="AU699" s="300"/>
      <c r="AV699" s="300"/>
      <c r="AW699" s="300"/>
      <c r="AX699" s="300"/>
      <c r="AY699" s="300"/>
      <c r="AZ699" s="300"/>
      <c r="BA699" s="300"/>
      <c r="BB699" s="300"/>
      <c r="BC699" s="300"/>
      <c r="BD699" s="300"/>
      <c r="BE699" s="300"/>
      <c r="BF699" s="300"/>
      <c r="BG699" s="300"/>
      <c r="BH699" s="300"/>
      <c r="BI699" s="300"/>
      <c r="BJ699" s="300"/>
      <c r="BK699" s="300"/>
      <c r="BL699" s="300"/>
      <c r="BM699" s="300"/>
      <c r="BN699" s="300"/>
      <c r="BO699" s="300"/>
      <c r="BP699" s="300"/>
      <c r="BQ699" s="300"/>
      <c r="BR699" s="300"/>
      <c r="BS699" s="300"/>
      <c r="BT699" s="300"/>
      <c r="BU699" s="300"/>
      <c r="BV699" s="300"/>
      <c r="BW699" s="300"/>
      <c r="BX699" s="300"/>
      <c r="BY699" s="300"/>
      <c r="BZ699" s="300"/>
      <c r="CA699" s="300"/>
      <c r="CB699" s="300"/>
      <c r="CC699" s="300"/>
      <c r="CD699" s="300"/>
      <c r="CE699" s="300"/>
      <c r="CF699" s="300"/>
      <c r="CG699" s="300"/>
      <c r="CH699" s="300"/>
      <c r="CI699" s="300"/>
      <c r="CJ699" s="300"/>
      <c r="CK699" s="300"/>
      <c r="CL699" s="300"/>
      <c r="CM699" s="300"/>
      <c r="CN699" s="300"/>
      <c r="CO699" s="300"/>
      <c r="CP699" s="300"/>
      <c r="CQ699" s="300"/>
      <c r="CR699" s="300"/>
      <c r="CS699" s="300"/>
      <c r="CT699" s="300"/>
      <c r="CU699" s="300"/>
      <c r="CV699" s="300"/>
      <c r="CW699" s="300"/>
      <c r="CX699" s="300"/>
      <c r="CY699" s="300"/>
      <c r="CZ699" s="300"/>
      <c r="DA699" s="300"/>
      <c r="DB699" s="300"/>
      <c r="DC699" s="300"/>
      <c r="DD699" s="300"/>
      <c r="DE699" s="300"/>
      <c r="DF699" s="300"/>
      <c r="DG699" s="300"/>
      <c r="DH699" s="300"/>
      <c r="DI699" s="300"/>
      <c r="DJ699" s="300"/>
      <c r="DK699" s="300"/>
      <c r="DL699" s="300"/>
      <c r="DM699" s="300"/>
      <c r="DN699" s="300"/>
      <c r="DO699" s="300"/>
      <c r="DP699" s="300"/>
      <c r="DQ699" s="300"/>
      <c r="DR699" s="300"/>
      <c r="DS699" s="300"/>
      <c r="DT699" s="300"/>
      <c r="DU699" s="300"/>
      <c r="DV699" s="300"/>
      <c r="DW699" s="300"/>
      <c r="DX699" s="300"/>
      <c r="DY699" s="300"/>
      <c r="DZ699" s="300"/>
      <c r="EA699" s="300"/>
      <c r="EB699" s="300"/>
      <c r="EC699" s="300"/>
      <c r="ED699" s="300"/>
      <c r="EE699" s="300"/>
      <c r="EF699" s="300"/>
      <c r="EG699" s="301"/>
      <c r="EH699" s="301"/>
      <c r="EI699" s="301"/>
      <c r="EJ699" s="301"/>
      <c r="EK699" s="301"/>
      <c r="EL699" s="301"/>
      <c r="EM699" s="301"/>
      <c r="EN699" s="301"/>
      <c r="EO699" s="301"/>
      <c r="EP699" s="301"/>
      <c r="EQ699" s="301"/>
      <c r="ER699" s="301"/>
      <c r="ES699" s="301"/>
      <c r="ET699" s="301"/>
    </row>
    <row r="700" spans="1:150" x14ac:dyDescent="0.25">
      <c r="A700" s="301"/>
      <c r="C700" s="301"/>
      <c r="D700" s="301"/>
      <c r="E700" s="301"/>
      <c r="F700" s="301"/>
      <c r="G700" s="301"/>
      <c r="H700" s="301"/>
      <c r="I700" s="301"/>
      <c r="J700" s="300"/>
      <c r="K700" s="300"/>
      <c r="L700" s="300"/>
      <c r="M700" s="300"/>
      <c r="N700" s="300"/>
      <c r="O700" s="300"/>
      <c r="P700" s="300"/>
      <c r="Q700" s="300"/>
      <c r="R700" s="300"/>
      <c r="S700" s="300"/>
      <c r="T700" s="300"/>
      <c r="U700" s="300"/>
      <c r="V700" s="300"/>
      <c r="W700" s="300"/>
      <c r="X700" s="300"/>
      <c r="Y700" s="300"/>
      <c r="Z700" s="300"/>
      <c r="AA700" s="300"/>
      <c r="AB700" s="300"/>
      <c r="AC700" s="300"/>
      <c r="AD700" s="300"/>
      <c r="AE700" s="300"/>
      <c r="AF700" s="300"/>
      <c r="AG700" s="300"/>
      <c r="AH700" s="300"/>
      <c r="AI700" s="300"/>
      <c r="AJ700" s="300"/>
      <c r="AK700" s="300"/>
      <c r="AL700" s="300"/>
      <c r="AM700" s="300"/>
      <c r="AN700" s="300"/>
      <c r="AO700" s="300"/>
      <c r="AP700" s="300"/>
      <c r="AQ700" s="300"/>
      <c r="AR700" s="300"/>
      <c r="AS700" s="300"/>
      <c r="AT700" s="300"/>
      <c r="AU700" s="300"/>
      <c r="AV700" s="300"/>
      <c r="AW700" s="300"/>
      <c r="AX700" s="300"/>
      <c r="AY700" s="300"/>
      <c r="AZ700" s="300"/>
      <c r="BA700" s="300"/>
      <c r="BB700" s="300"/>
      <c r="BC700" s="300"/>
      <c r="BD700" s="300"/>
      <c r="BE700" s="300"/>
      <c r="BF700" s="300"/>
      <c r="BG700" s="300"/>
      <c r="BH700" s="300"/>
      <c r="BI700" s="300"/>
      <c r="BJ700" s="300"/>
      <c r="BK700" s="300"/>
      <c r="BL700" s="300"/>
      <c r="BM700" s="300"/>
      <c r="BN700" s="300"/>
      <c r="BO700" s="300"/>
      <c r="BP700" s="300"/>
      <c r="BQ700" s="300"/>
      <c r="BR700" s="300"/>
      <c r="BS700" s="300"/>
      <c r="BT700" s="300"/>
      <c r="BU700" s="300"/>
      <c r="BV700" s="300"/>
      <c r="BW700" s="300"/>
      <c r="BX700" s="300"/>
      <c r="BY700" s="300"/>
      <c r="BZ700" s="300"/>
      <c r="CA700" s="300"/>
      <c r="CB700" s="300"/>
      <c r="CC700" s="300"/>
      <c r="CD700" s="300"/>
      <c r="CE700" s="300"/>
      <c r="CF700" s="300"/>
      <c r="CG700" s="300"/>
      <c r="CH700" s="300"/>
      <c r="CI700" s="300"/>
      <c r="CJ700" s="300"/>
      <c r="CK700" s="300"/>
      <c r="CL700" s="300"/>
      <c r="CM700" s="300"/>
      <c r="CN700" s="300"/>
      <c r="CO700" s="300"/>
      <c r="CP700" s="300"/>
      <c r="CQ700" s="300"/>
      <c r="CR700" s="300"/>
      <c r="CS700" s="300"/>
      <c r="CT700" s="300"/>
      <c r="CU700" s="300"/>
      <c r="CV700" s="300"/>
      <c r="CW700" s="300"/>
      <c r="CX700" s="300"/>
      <c r="CY700" s="300"/>
      <c r="CZ700" s="300"/>
      <c r="DA700" s="300"/>
      <c r="DB700" s="300"/>
      <c r="DC700" s="300"/>
      <c r="DD700" s="300"/>
      <c r="DE700" s="300"/>
      <c r="DF700" s="300"/>
      <c r="DG700" s="300"/>
      <c r="DH700" s="300"/>
      <c r="DI700" s="300"/>
      <c r="DJ700" s="300"/>
      <c r="DK700" s="300"/>
      <c r="DL700" s="300"/>
      <c r="DM700" s="300"/>
      <c r="DN700" s="300"/>
      <c r="DO700" s="300"/>
      <c r="DP700" s="300"/>
      <c r="DQ700" s="300"/>
      <c r="DR700" s="300"/>
      <c r="DS700" s="300"/>
      <c r="DT700" s="300"/>
      <c r="DU700" s="300"/>
      <c r="DV700" s="300"/>
      <c r="DW700" s="300"/>
      <c r="DX700" s="300"/>
      <c r="DY700" s="300"/>
      <c r="DZ700" s="300"/>
      <c r="EA700" s="300"/>
      <c r="EB700" s="300"/>
      <c r="EC700" s="300"/>
      <c r="ED700" s="300"/>
      <c r="EE700" s="300"/>
      <c r="EF700" s="300"/>
      <c r="EG700" s="301"/>
      <c r="EH700" s="301"/>
      <c r="EI700" s="301"/>
      <c r="EJ700" s="301"/>
      <c r="EK700" s="301"/>
      <c r="EL700" s="301"/>
      <c r="EM700" s="301"/>
      <c r="EN700" s="301"/>
      <c r="EO700" s="301"/>
      <c r="EP700" s="301"/>
      <c r="EQ700" s="301"/>
      <c r="ER700" s="301"/>
      <c r="ES700" s="301"/>
      <c r="ET700" s="301"/>
    </row>
    <row r="701" spans="1:150" x14ac:dyDescent="0.25">
      <c r="A701" s="301"/>
      <c r="C701" s="301"/>
      <c r="D701" s="301"/>
      <c r="E701" s="301"/>
      <c r="F701" s="301"/>
      <c r="G701" s="301"/>
      <c r="H701" s="301"/>
      <c r="I701" s="301"/>
      <c r="J701" s="300"/>
      <c r="K701" s="300"/>
      <c r="L701" s="300"/>
      <c r="M701" s="300"/>
      <c r="N701" s="300"/>
      <c r="O701" s="300"/>
      <c r="P701" s="300"/>
      <c r="Q701" s="300"/>
      <c r="R701" s="300"/>
      <c r="S701" s="300"/>
      <c r="T701" s="300"/>
      <c r="U701" s="300"/>
      <c r="V701" s="300"/>
      <c r="W701" s="300"/>
      <c r="X701" s="300"/>
      <c r="Y701" s="300"/>
      <c r="Z701" s="300"/>
      <c r="AA701" s="300"/>
      <c r="AB701" s="300"/>
      <c r="AC701" s="300"/>
      <c r="AD701" s="300"/>
      <c r="AE701" s="300"/>
      <c r="AF701" s="300"/>
      <c r="AG701" s="300"/>
      <c r="AH701" s="300"/>
      <c r="AI701" s="300"/>
      <c r="AJ701" s="300"/>
      <c r="AK701" s="300"/>
      <c r="AL701" s="300"/>
      <c r="AM701" s="300"/>
      <c r="AN701" s="300"/>
      <c r="AO701" s="300"/>
      <c r="AP701" s="300"/>
      <c r="AQ701" s="300"/>
      <c r="AR701" s="300"/>
      <c r="AS701" s="300"/>
      <c r="AT701" s="300"/>
      <c r="AU701" s="300"/>
      <c r="AV701" s="300"/>
      <c r="AW701" s="300"/>
      <c r="AX701" s="300"/>
      <c r="AY701" s="300"/>
      <c r="AZ701" s="300"/>
      <c r="BA701" s="300"/>
      <c r="BB701" s="300"/>
      <c r="BC701" s="300"/>
      <c r="BD701" s="300"/>
      <c r="BE701" s="300"/>
      <c r="BF701" s="300"/>
      <c r="BG701" s="300"/>
      <c r="BH701" s="300"/>
      <c r="BI701" s="300"/>
      <c r="BJ701" s="300"/>
      <c r="BK701" s="300"/>
      <c r="BL701" s="300"/>
      <c r="BM701" s="300"/>
      <c r="BN701" s="300"/>
      <c r="BO701" s="300"/>
      <c r="BP701" s="300"/>
      <c r="BQ701" s="300"/>
      <c r="BR701" s="300"/>
      <c r="BS701" s="300"/>
      <c r="BT701" s="300"/>
      <c r="BU701" s="300"/>
      <c r="BV701" s="300"/>
      <c r="BW701" s="300"/>
      <c r="BX701" s="300"/>
      <c r="BY701" s="300"/>
      <c r="BZ701" s="300"/>
      <c r="CA701" s="300"/>
      <c r="CB701" s="300"/>
      <c r="CC701" s="300"/>
      <c r="CD701" s="300"/>
      <c r="CE701" s="300"/>
      <c r="CF701" s="300"/>
      <c r="CG701" s="300"/>
      <c r="CH701" s="300"/>
      <c r="CI701" s="300"/>
      <c r="CJ701" s="300"/>
      <c r="CK701" s="300"/>
      <c r="CL701" s="300"/>
      <c r="CM701" s="300"/>
      <c r="CN701" s="300"/>
      <c r="CO701" s="300"/>
      <c r="CP701" s="300"/>
      <c r="CQ701" s="300"/>
      <c r="CR701" s="300"/>
      <c r="CS701" s="300"/>
      <c r="CT701" s="300"/>
      <c r="CU701" s="300"/>
      <c r="CV701" s="300"/>
      <c r="CW701" s="300"/>
      <c r="CX701" s="300"/>
      <c r="CY701" s="300"/>
      <c r="CZ701" s="300"/>
      <c r="DA701" s="300"/>
      <c r="DB701" s="300"/>
      <c r="DC701" s="300"/>
      <c r="DD701" s="300"/>
      <c r="DE701" s="300"/>
      <c r="DF701" s="300"/>
      <c r="DG701" s="300"/>
      <c r="DH701" s="300"/>
      <c r="DI701" s="300"/>
      <c r="DJ701" s="300"/>
      <c r="DK701" s="300"/>
      <c r="DL701" s="300"/>
      <c r="DM701" s="300"/>
      <c r="DN701" s="300"/>
      <c r="DO701" s="300"/>
      <c r="DP701" s="300"/>
      <c r="DQ701" s="300"/>
      <c r="DR701" s="300"/>
      <c r="DS701" s="300"/>
      <c r="DT701" s="300"/>
      <c r="DU701" s="300"/>
      <c r="DV701" s="300"/>
      <c r="DW701" s="300"/>
      <c r="DX701" s="300"/>
      <c r="DY701" s="300"/>
      <c r="DZ701" s="300"/>
      <c r="EA701" s="300"/>
      <c r="EB701" s="300"/>
      <c r="EC701" s="300"/>
      <c r="ED701" s="300"/>
      <c r="EE701" s="300"/>
      <c r="EF701" s="300"/>
      <c r="EG701" s="301"/>
      <c r="EH701" s="301"/>
      <c r="EI701" s="301"/>
      <c r="EJ701" s="301"/>
      <c r="EK701" s="301"/>
      <c r="EL701" s="301"/>
      <c r="EM701" s="301"/>
      <c r="EN701" s="301"/>
      <c r="EO701" s="301"/>
      <c r="EP701" s="301"/>
      <c r="EQ701" s="301"/>
      <c r="ER701" s="301"/>
      <c r="ES701" s="301"/>
      <c r="ET701" s="301"/>
    </row>
    <row r="702" spans="1:150" x14ac:dyDescent="0.25">
      <c r="A702" s="301"/>
      <c r="C702" s="301"/>
      <c r="D702" s="301"/>
      <c r="E702" s="301"/>
      <c r="F702" s="301"/>
      <c r="G702" s="301"/>
      <c r="H702" s="301"/>
      <c r="I702" s="301"/>
      <c r="J702" s="300"/>
      <c r="K702" s="300"/>
      <c r="L702" s="300"/>
      <c r="M702" s="300"/>
      <c r="N702" s="300"/>
      <c r="O702" s="300"/>
      <c r="P702" s="300"/>
      <c r="Q702" s="300"/>
      <c r="R702" s="300"/>
      <c r="S702" s="300"/>
      <c r="T702" s="300"/>
      <c r="U702" s="300"/>
      <c r="V702" s="300"/>
      <c r="W702" s="300"/>
      <c r="X702" s="300"/>
      <c r="Y702" s="300"/>
      <c r="Z702" s="300"/>
      <c r="AA702" s="300"/>
      <c r="AB702" s="300"/>
      <c r="AC702" s="300"/>
      <c r="AD702" s="300"/>
      <c r="AE702" s="300"/>
      <c r="AF702" s="300"/>
      <c r="AG702" s="300"/>
      <c r="AH702" s="300"/>
      <c r="AI702" s="300"/>
      <c r="AJ702" s="300"/>
      <c r="AK702" s="300"/>
      <c r="AL702" s="300"/>
      <c r="AM702" s="300"/>
      <c r="AN702" s="300"/>
      <c r="AO702" s="300"/>
      <c r="AP702" s="300"/>
      <c r="AQ702" s="300"/>
      <c r="AR702" s="300"/>
      <c r="AS702" s="300"/>
      <c r="AT702" s="300"/>
      <c r="AU702" s="300"/>
      <c r="AV702" s="300"/>
      <c r="AW702" s="300"/>
      <c r="AX702" s="300"/>
      <c r="AY702" s="300"/>
      <c r="AZ702" s="300"/>
      <c r="BA702" s="300"/>
      <c r="BB702" s="300"/>
      <c r="BC702" s="300"/>
      <c r="BD702" s="300"/>
      <c r="BE702" s="300"/>
      <c r="BF702" s="300"/>
      <c r="BG702" s="300"/>
      <c r="BH702" s="300"/>
      <c r="BI702" s="300"/>
      <c r="BJ702" s="300"/>
      <c r="BK702" s="300"/>
      <c r="BL702" s="300"/>
      <c r="BM702" s="300"/>
      <c r="BN702" s="300"/>
      <c r="BO702" s="300"/>
      <c r="BP702" s="300"/>
      <c r="BQ702" s="300"/>
      <c r="BR702" s="300"/>
      <c r="BS702" s="300"/>
      <c r="BT702" s="300"/>
      <c r="BU702" s="300"/>
      <c r="BV702" s="300"/>
      <c r="BW702" s="300"/>
      <c r="BX702" s="300"/>
      <c r="BY702" s="300"/>
      <c r="BZ702" s="300"/>
      <c r="CA702" s="300"/>
      <c r="CB702" s="300"/>
      <c r="CC702" s="300"/>
      <c r="CD702" s="300"/>
      <c r="CE702" s="300"/>
      <c r="CF702" s="300"/>
      <c r="CG702" s="300"/>
      <c r="CH702" s="300"/>
      <c r="CI702" s="300"/>
      <c r="CJ702" s="300"/>
      <c r="CK702" s="300"/>
      <c r="CL702" s="300"/>
      <c r="CM702" s="300"/>
      <c r="CN702" s="300"/>
      <c r="CO702" s="300"/>
      <c r="CP702" s="300"/>
      <c r="CQ702" s="300"/>
      <c r="CR702" s="300"/>
      <c r="CS702" s="300"/>
      <c r="CT702" s="300"/>
      <c r="CU702" s="300"/>
      <c r="CV702" s="300"/>
      <c r="CW702" s="300"/>
      <c r="CX702" s="300"/>
      <c r="CY702" s="300"/>
      <c r="CZ702" s="300"/>
      <c r="DA702" s="300"/>
      <c r="DB702" s="300"/>
      <c r="DC702" s="300"/>
      <c r="DD702" s="300"/>
      <c r="DE702" s="300"/>
      <c r="DF702" s="300"/>
      <c r="DG702" s="300"/>
      <c r="DH702" s="300"/>
      <c r="DI702" s="300"/>
      <c r="DJ702" s="300"/>
      <c r="DK702" s="300"/>
      <c r="DL702" s="300"/>
      <c r="DM702" s="300"/>
      <c r="DN702" s="300"/>
      <c r="DO702" s="300"/>
      <c r="DP702" s="300"/>
      <c r="DQ702" s="300"/>
      <c r="DR702" s="300"/>
      <c r="DS702" s="300"/>
      <c r="DT702" s="300"/>
      <c r="DU702" s="300"/>
      <c r="DV702" s="300"/>
      <c r="DW702" s="300"/>
      <c r="DX702" s="300"/>
      <c r="DY702" s="300"/>
      <c r="DZ702" s="300"/>
      <c r="EA702" s="300"/>
      <c r="EB702" s="300"/>
      <c r="EC702" s="300"/>
      <c r="ED702" s="300"/>
      <c r="EE702" s="300"/>
      <c r="EF702" s="300"/>
      <c r="EG702" s="301"/>
      <c r="EH702" s="301"/>
      <c r="EI702" s="301"/>
      <c r="EJ702" s="301"/>
      <c r="EK702" s="301"/>
      <c r="EL702" s="301"/>
      <c r="EM702" s="301"/>
      <c r="EN702" s="301"/>
      <c r="EO702" s="301"/>
      <c r="EP702" s="301"/>
      <c r="EQ702" s="301"/>
      <c r="ER702" s="301"/>
      <c r="ES702" s="301"/>
      <c r="ET702" s="301"/>
    </row>
    <row r="703" spans="1:150" x14ac:dyDescent="0.25">
      <c r="A703" s="301"/>
      <c r="C703" s="301"/>
      <c r="D703" s="301"/>
      <c r="E703" s="301"/>
      <c r="F703" s="301"/>
      <c r="G703" s="301"/>
      <c r="H703" s="301"/>
      <c r="I703" s="301"/>
      <c r="J703" s="300"/>
      <c r="K703" s="300"/>
      <c r="L703" s="300"/>
      <c r="M703" s="300"/>
      <c r="N703" s="300"/>
      <c r="O703" s="300"/>
      <c r="P703" s="300"/>
      <c r="Q703" s="300"/>
      <c r="R703" s="300"/>
      <c r="S703" s="300"/>
      <c r="T703" s="300"/>
      <c r="U703" s="300"/>
      <c r="V703" s="300"/>
      <c r="W703" s="300"/>
      <c r="X703" s="300"/>
      <c r="Y703" s="300"/>
      <c r="Z703" s="300"/>
      <c r="AA703" s="300"/>
      <c r="AB703" s="300"/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0"/>
      <c r="AM703" s="300"/>
      <c r="AN703" s="300"/>
      <c r="AO703" s="300"/>
      <c r="AP703" s="300"/>
      <c r="AQ703" s="300"/>
      <c r="AR703" s="300"/>
      <c r="AS703" s="300"/>
      <c r="AT703" s="300"/>
      <c r="AU703" s="300"/>
      <c r="AV703" s="300"/>
      <c r="AW703" s="300"/>
      <c r="AX703" s="300"/>
      <c r="AY703" s="300"/>
      <c r="AZ703" s="300"/>
      <c r="BA703" s="300"/>
      <c r="BB703" s="300"/>
      <c r="BC703" s="300"/>
      <c r="BD703" s="300"/>
      <c r="BE703" s="300"/>
      <c r="BF703" s="300"/>
      <c r="BG703" s="300"/>
      <c r="BH703" s="300"/>
      <c r="BI703" s="300"/>
      <c r="BJ703" s="300"/>
      <c r="BK703" s="300"/>
      <c r="BL703" s="300"/>
      <c r="BM703" s="300"/>
      <c r="BN703" s="300"/>
      <c r="BO703" s="300"/>
      <c r="BP703" s="300"/>
      <c r="BQ703" s="300"/>
      <c r="BR703" s="300"/>
      <c r="BS703" s="300"/>
      <c r="BT703" s="300"/>
      <c r="BU703" s="300"/>
      <c r="BV703" s="300"/>
      <c r="BW703" s="300"/>
      <c r="BX703" s="300"/>
      <c r="BY703" s="300"/>
      <c r="BZ703" s="300"/>
      <c r="CA703" s="300"/>
      <c r="CB703" s="300"/>
      <c r="CC703" s="300"/>
      <c r="CD703" s="300"/>
      <c r="CE703" s="300"/>
      <c r="CF703" s="300"/>
      <c r="CG703" s="300"/>
      <c r="CH703" s="300"/>
      <c r="CI703" s="300"/>
      <c r="CJ703" s="300"/>
      <c r="CK703" s="300"/>
      <c r="CL703" s="300"/>
      <c r="CM703" s="300"/>
      <c r="CN703" s="300"/>
      <c r="CO703" s="300"/>
      <c r="CP703" s="300"/>
      <c r="CQ703" s="300"/>
      <c r="CR703" s="300"/>
      <c r="CS703" s="300"/>
      <c r="CT703" s="300"/>
      <c r="CU703" s="300"/>
      <c r="CV703" s="300"/>
      <c r="CW703" s="300"/>
      <c r="CX703" s="300"/>
      <c r="CY703" s="300"/>
      <c r="CZ703" s="300"/>
      <c r="DA703" s="300"/>
      <c r="DB703" s="300"/>
      <c r="DC703" s="300"/>
      <c r="DD703" s="300"/>
      <c r="DE703" s="300"/>
      <c r="DF703" s="300"/>
      <c r="DG703" s="300"/>
      <c r="DH703" s="300"/>
      <c r="DI703" s="300"/>
      <c r="DJ703" s="300"/>
      <c r="DK703" s="300"/>
      <c r="DL703" s="300"/>
      <c r="DM703" s="300"/>
      <c r="DN703" s="300"/>
      <c r="DO703" s="300"/>
      <c r="DP703" s="300"/>
      <c r="DQ703" s="300"/>
      <c r="DR703" s="300"/>
      <c r="DS703" s="300"/>
      <c r="DT703" s="300"/>
      <c r="DU703" s="300"/>
      <c r="DV703" s="300"/>
      <c r="DW703" s="300"/>
      <c r="DX703" s="300"/>
      <c r="DY703" s="300"/>
      <c r="DZ703" s="300"/>
      <c r="EA703" s="300"/>
      <c r="EB703" s="300"/>
      <c r="EC703" s="300"/>
      <c r="ED703" s="300"/>
      <c r="EE703" s="300"/>
      <c r="EF703" s="300"/>
      <c r="EG703" s="301"/>
      <c r="EH703" s="301"/>
      <c r="EI703" s="301"/>
      <c r="EJ703" s="301"/>
      <c r="EK703" s="301"/>
      <c r="EL703" s="301"/>
      <c r="EM703" s="301"/>
      <c r="EN703" s="301"/>
      <c r="EO703" s="301"/>
      <c r="EP703" s="301"/>
      <c r="EQ703" s="301"/>
      <c r="ER703" s="301"/>
      <c r="ES703" s="301"/>
      <c r="ET703" s="301"/>
    </row>
    <row r="704" spans="1:150" x14ac:dyDescent="0.25">
      <c r="A704" s="301"/>
      <c r="C704" s="301"/>
      <c r="D704" s="301"/>
      <c r="E704" s="301"/>
      <c r="F704" s="301"/>
      <c r="G704" s="301"/>
      <c r="H704" s="301"/>
      <c r="I704" s="301"/>
      <c r="J704" s="300"/>
      <c r="K704" s="300"/>
      <c r="L704" s="300"/>
      <c r="M704" s="300"/>
      <c r="N704" s="300"/>
      <c r="O704" s="300"/>
      <c r="P704" s="300"/>
      <c r="Q704" s="300"/>
      <c r="R704" s="300"/>
      <c r="S704" s="300"/>
      <c r="T704" s="300"/>
      <c r="U704" s="300"/>
      <c r="V704" s="300"/>
      <c r="W704" s="300"/>
      <c r="X704" s="300"/>
      <c r="Y704" s="300"/>
      <c r="Z704" s="300"/>
      <c r="AA704" s="300"/>
      <c r="AB704" s="300"/>
      <c r="AC704" s="300"/>
      <c r="AD704" s="300"/>
      <c r="AE704" s="300"/>
      <c r="AF704" s="300"/>
      <c r="AG704" s="300"/>
      <c r="AH704" s="300"/>
      <c r="AI704" s="300"/>
      <c r="AJ704" s="300"/>
      <c r="AK704" s="300"/>
      <c r="AL704" s="300"/>
      <c r="AM704" s="300"/>
      <c r="AN704" s="300"/>
      <c r="AO704" s="300"/>
      <c r="AP704" s="300"/>
      <c r="AQ704" s="300"/>
      <c r="AR704" s="300"/>
      <c r="AS704" s="300"/>
      <c r="AT704" s="300"/>
      <c r="AU704" s="300"/>
      <c r="AV704" s="300"/>
      <c r="AW704" s="300"/>
      <c r="AX704" s="300"/>
      <c r="AY704" s="300"/>
      <c r="AZ704" s="300"/>
      <c r="BA704" s="300"/>
      <c r="BB704" s="300"/>
      <c r="BC704" s="300"/>
      <c r="BD704" s="300"/>
      <c r="BE704" s="300"/>
      <c r="BF704" s="300"/>
      <c r="BG704" s="300"/>
      <c r="BH704" s="300"/>
      <c r="BI704" s="300"/>
      <c r="BJ704" s="300"/>
      <c r="BK704" s="300"/>
      <c r="BL704" s="300"/>
      <c r="BM704" s="300"/>
      <c r="BN704" s="300"/>
      <c r="BO704" s="300"/>
      <c r="BP704" s="300"/>
      <c r="BQ704" s="300"/>
      <c r="BR704" s="300"/>
      <c r="BS704" s="300"/>
      <c r="BT704" s="300"/>
      <c r="BU704" s="300"/>
      <c r="BV704" s="300"/>
      <c r="BW704" s="300"/>
      <c r="BX704" s="300"/>
      <c r="BY704" s="300"/>
      <c r="BZ704" s="300"/>
      <c r="CA704" s="300"/>
      <c r="CB704" s="300"/>
      <c r="CC704" s="300"/>
      <c r="CD704" s="300"/>
      <c r="CE704" s="300"/>
      <c r="CF704" s="300"/>
      <c r="CG704" s="300"/>
      <c r="CH704" s="300"/>
      <c r="CI704" s="300"/>
      <c r="CJ704" s="300"/>
      <c r="CK704" s="300"/>
      <c r="CL704" s="300"/>
      <c r="CM704" s="300"/>
      <c r="CN704" s="300"/>
      <c r="CO704" s="300"/>
      <c r="CP704" s="300"/>
      <c r="CQ704" s="300"/>
      <c r="CR704" s="300"/>
      <c r="CS704" s="300"/>
      <c r="CT704" s="300"/>
      <c r="CU704" s="300"/>
      <c r="CV704" s="300"/>
      <c r="CW704" s="300"/>
      <c r="CX704" s="300"/>
      <c r="CY704" s="300"/>
      <c r="CZ704" s="300"/>
      <c r="DA704" s="300"/>
      <c r="DB704" s="300"/>
      <c r="DC704" s="300"/>
      <c r="DD704" s="300"/>
      <c r="DE704" s="300"/>
      <c r="DF704" s="300"/>
      <c r="DG704" s="300"/>
      <c r="DH704" s="300"/>
      <c r="DI704" s="300"/>
      <c r="DJ704" s="300"/>
      <c r="DK704" s="300"/>
      <c r="DL704" s="300"/>
      <c r="DM704" s="300"/>
      <c r="DN704" s="300"/>
      <c r="DO704" s="300"/>
      <c r="DP704" s="300"/>
      <c r="DQ704" s="300"/>
      <c r="DR704" s="300"/>
      <c r="DS704" s="300"/>
      <c r="DT704" s="300"/>
      <c r="DU704" s="300"/>
      <c r="DV704" s="300"/>
      <c r="DW704" s="300"/>
      <c r="DX704" s="300"/>
      <c r="DY704" s="300"/>
      <c r="DZ704" s="300"/>
      <c r="EA704" s="300"/>
      <c r="EB704" s="300"/>
      <c r="EC704" s="300"/>
      <c r="ED704" s="300"/>
      <c r="EE704" s="300"/>
      <c r="EF704" s="300"/>
      <c r="EG704" s="301"/>
      <c r="EH704" s="301"/>
      <c r="EI704" s="301"/>
      <c r="EJ704" s="301"/>
      <c r="EK704" s="301"/>
      <c r="EL704" s="301"/>
      <c r="EM704" s="301"/>
      <c r="EN704" s="301"/>
      <c r="EO704" s="301"/>
      <c r="EP704" s="301"/>
      <c r="EQ704" s="301"/>
      <c r="ER704" s="301"/>
      <c r="ES704" s="301"/>
      <c r="ET704" s="301"/>
    </row>
    <row r="705" spans="1:150" x14ac:dyDescent="0.25">
      <c r="A705" s="301"/>
      <c r="C705" s="301"/>
      <c r="D705" s="301"/>
      <c r="E705" s="301"/>
      <c r="F705" s="301"/>
      <c r="G705" s="301"/>
      <c r="H705" s="301"/>
      <c r="I705" s="301"/>
      <c r="J705" s="300"/>
      <c r="K705" s="300"/>
      <c r="L705" s="300"/>
      <c r="M705" s="300"/>
      <c r="N705" s="300"/>
      <c r="O705" s="300"/>
      <c r="P705" s="300"/>
      <c r="Q705" s="300"/>
      <c r="R705" s="300"/>
      <c r="S705" s="300"/>
      <c r="T705" s="300"/>
      <c r="U705" s="300"/>
      <c r="V705" s="300"/>
      <c r="W705" s="300"/>
      <c r="X705" s="300"/>
      <c r="Y705" s="300"/>
      <c r="Z705" s="300"/>
      <c r="AA705" s="300"/>
      <c r="AB705" s="300"/>
      <c r="AC705" s="300"/>
      <c r="AD705" s="300"/>
      <c r="AE705" s="300"/>
      <c r="AF705" s="300"/>
      <c r="AG705" s="300"/>
      <c r="AH705" s="300"/>
      <c r="AI705" s="300"/>
      <c r="AJ705" s="300"/>
      <c r="AK705" s="300"/>
      <c r="AL705" s="300"/>
      <c r="AM705" s="300"/>
      <c r="AN705" s="300"/>
      <c r="AO705" s="300"/>
      <c r="AP705" s="300"/>
      <c r="AQ705" s="300"/>
      <c r="AR705" s="300"/>
      <c r="AS705" s="300"/>
      <c r="AT705" s="300"/>
      <c r="AU705" s="300"/>
      <c r="AV705" s="300"/>
      <c r="AW705" s="300"/>
      <c r="AX705" s="300"/>
      <c r="AY705" s="300"/>
      <c r="AZ705" s="300"/>
      <c r="BA705" s="300"/>
      <c r="BB705" s="300"/>
      <c r="BC705" s="300"/>
      <c r="BD705" s="300"/>
      <c r="BE705" s="300"/>
      <c r="BF705" s="300"/>
      <c r="BG705" s="300"/>
      <c r="BH705" s="300"/>
      <c r="BI705" s="300"/>
      <c r="BJ705" s="300"/>
      <c r="BK705" s="300"/>
      <c r="BL705" s="300"/>
      <c r="BM705" s="300"/>
      <c r="BN705" s="300"/>
      <c r="BO705" s="300"/>
      <c r="BP705" s="300"/>
      <c r="BQ705" s="300"/>
      <c r="BR705" s="300"/>
      <c r="BS705" s="300"/>
      <c r="BT705" s="300"/>
      <c r="BU705" s="300"/>
      <c r="BV705" s="300"/>
      <c r="BW705" s="300"/>
      <c r="BX705" s="300"/>
      <c r="BY705" s="300"/>
      <c r="BZ705" s="300"/>
      <c r="CA705" s="300"/>
      <c r="CB705" s="300"/>
      <c r="CC705" s="300"/>
      <c r="CD705" s="300"/>
      <c r="CE705" s="300"/>
      <c r="CF705" s="300"/>
      <c r="CG705" s="300"/>
      <c r="CH705" s="300"/>
      <c r="CI705" s="300"/>
      <c r="CJ705" s="300"/>
      <c r="CK705" s="300"/>
      <c r="CL705" s="300"/>
      <c r="CM705" s="300"/>
      <c r="CN705" s="300"/>
      <c r="CO705" s="300"/>
      <c r="CP705" s="300"/>
      <c r="CQ705" s="300"/>
      <c r="CR705" s="300"/>
      <c r="CS705" s="300"/>
      <c r="CT705" s="300"/>
      <c r="CU705" s="300"/>
      <c r="CV705" s="300"/>
      <c r="CW705" s="300"/>
      <c r="CX705" s="300"/>
      <c r="CY705" s="300"/>
      <c r="CZ705" s="300"/>
      <c r="DA705" s="300"/>
      <c r="DB705" s="300"/>
      <c r="DC705" s="300"/>
      <c r="DD705" s="300"/>
      <c r="DE705" s="300"/>
      <c r="DF705" s="300"/>
      <c r="DG705" s="300"/>
      <c r="DH705" s="300"/>
      <c r="DI705" s="300"/>
      <c r="DJ705" s="300"/>
      <c r="DK705" s="300"/>
      <c r="DL705" s="300"/>
      <c r="DM705" s="300"/>
      <c r="DN705" s="300"/>
      <c r="DO705" s="300"/>
      <c r="DP705" s="300"/>
      <c r="DQ705" s="300"/>
      <c r="DR705" s="300"/>
      <c r="DS705" s="300"/>
      <c r="DT705" s="300"/>
      <c r="DU705" s="300"/>
      <c r="DV705" s="300"/>
      <c r="DW705" s="300"/>
      <c r="DX705" s="300"/>
      <c r="DY705" s="300"/>
      <c r="DZ705" s="300"/>
      <c r="EA705" s="300"/>
      <c r="EB705" s="300"/>
      <c r="EC705" s="300"/>
      <c r="ED705" s="300"/>
      <c r="EE705" s="300"/>
      <c r="EF705" s="300"/>
      <c r="EG705" s="301"/>
      <c r="EH705" s="301"/>
      <c r="EI705" s="301"/>
      <c r="EJ705" s="301"/>
      <c r="EK705" s="301"/>
      <c r="EL705" s="301"/>
      <c r="EM705" s="301"/>
      <c r="EN705" s="301"/>
      <c r="EO705" s="301"/>
      <c r="EP705" s="301"/>
      <c r="EQ705" s="301"/>
      <c r="ER705" s="301"/>
      <c r="ES705" s="301"/>
      <c r="ET705" s="301"/>
    </row>
    <row r="706" spans="1:150" x14ac:dyDescent="0.25">
      <c r="A706" s="301"/>
      <c r="C706" s="301"/>
      <c r="D706" s="301"/>
      <c r="E706" s="301"/>
      <c r="F706" s="301"/>
      <c r="G706" s="301"/>
      <c r="H706" s="301"/>
      <c r="I706" s="301"/>
      <c r="J706" s="300"/>
      <c r="K706" s="300"/>
      <c r="L706" s="300"/>
      <c r="M706" s="300"/>
      <c r="N706" s="300"/>
      <c r="O706" s="300"/>
      <c r="P706" s="300"/>
      <c r="Q706" s="300"/>
      <c r="R706" s="300"/>
      <c r="S706" s="300"/>
      <c r="T706" s="300"/>
      <c r="U706" s="300"/>
      <c r="V706" s="300"/>
      <c r="W706" s="300"/>
      <c r="X706" s="300"/>
      <c r="Y706" s="300"/>
      <c r="Z706" s="300"/>
      <c r="AA706" s="300"/>
      <c r="AB706" s="300"/>
      <c r="AC706" s="300"/>
      <c r="AD706" s="300"/>
      <c r="AE706" s="300"/>
      <c r="AF706" s="300"/>
      <c r="AG706" s="300"/>
      <c r="AH706" s="300"/>
      <c r="AI706" s="300"/>
      <c r="AJ706" s="300"/>
      <c r="AK706" s="300"/>
      <c r="AL706" s="300"/>
      <c r="AM706" s="300"/>
      <c r="AN706" s="300"/>
      <c r="AO706" s="300"/>
      <c r="AP706" s="300"/>
      <c r="AQ706" s="300"/>
      <c r="AR706" s="300"/>
      <c r="AS706" s="300"/>
      <c r="AT706" s="300"/>
      <c r="AU706" s="300"/>
      <c r="AV706" s="300"/>
      <c r="AW706" s="300"/>
      <c r="AX706" s="300"/>
      <c r="AY706" s="300"/>
      <c r="AZ706" s="300"/>
      <c r="BA706" s="300"/>
      <c r="BB706" s="300"/>
      <c r="BC706" s="300"/>
      <c r="BD706" s="300"/>
      <c r="BE706" s="300"/>
      <c r="BF706" s="300"/>
      <c r="BG706" s="300"/>
      <c r="BH706" s="300"/>
      <c r="BI706" s="300"/>
      <c r="BJ706" s="300"/>
      <c r="BK706" s="300"/>
      <c r="BL706" s="300"/>
      <c r="BM706" s="300"/>
      <c r="BN706" s="300"/>
      <c r="BO706" s="300"/>
      <c r="BP706" s="300"/>
      <c r="BQ706" s="300"/>
      <c r="BR706" s="300"/>
      <c r="BS706" s="300"/>
      <c r="BT706" s="300"/>
      <c r="BU706" s="300"/>
      <c r="BV706" s="300"/>
      <c r="BW706" s="300"/>
      <c r="BX706" s="300"/>
      <c r="BY706" s="300"/>
      <c r="BZ706" s="300"/>
      <c r="CA706" s="300"/>
      <c r="CB706" s="300"/>
      <c r="CC706" s="300"/>
      <c r="CD706" s="300"/>
      <c r="CE706" s="300"/>
      <c r="CF706" s="300"/>
      <c r="CG706" s="300"/>
      <c r="CH706" s="300"/>
      <c r="CI706" s="300"/>
      <c r="CJ706" s="300"/>
      <c r="CK706" s="300"/>
      <c r="CL706" s="300"/>
      <c r="CM706" s="300"/>
      <c r="CN706" s="300"/>
      <c r="CO706" s="300"/>
      <c r="CP706" s="300"/>
      <c r="CQ706" s="300"/>
      <c r="CR706" s="300"/>
      <c r="CS706" s="300"/>
      <c r="CT706" s="300"/>
      <c r="CU706" s="300"/>
      <c r="CV706" s="300"/>
      <c r="CW706" s="300"/>
      <c r="CX706" s="300"/>
      <c r="CY706" s="300"/>
      <c r="CZ706" s="300"/>
      <c r="DA706" s="300"/>
      <c r="DB706" s="300"/>
      <c r="DC706" s="300"/>
      <c r="DD706" s="300"/>
      <c r="DE706" s="300"/>
      <c r="DF706" s="300"/>
      <c r="DG706" s="300"/>
      <c r="DH706" s="300"/>
      <c r="DI706" s="300"/>
      <c r="DJ706" s="300"/>
      <c r="DK706" s="300"/>
      <c r="DL706" s="300"/>
      <c r="DM706" s="300"/>
      <c r="DN706" s="300"/>
      <c r="DO706" s="300"/>
      <c r="DP706" s="300"/>
      <c r="DQ706" s="300"/>
      <c r="DR706" s="300"/>
      <c r="DS706" s="300"/>
      <c r="DT706" s="300"/>
      <c r="DU706" s="300"/>
      <c r="DV706" s="300"/>
      <c r="DW706" s="300"/>
      <c r="DX706" s="300"/>
      <c r="DY706" s="300"/>
      <c r="DZ706" s="300"/>
      <c r="EA706" s="300"/>
      <c r="EB706" s="300"/>
      <c r="EC706" s="300"/>
      <c r="ED706" s="300"/>
      <c r="EE706" s="300"/>
      <c r="EF706" s="300"/>
      <c r="EG706" s="301"/>
      <c r="EH706" s="301"/>
      <c r="EI706" s="301"/>
      <c r="EJ706" s="301"/>
      <c r="EK706" s="301"/>
      <c r="EL706" s="301"/>
      <c r="EM706" s="301"/>
      <c r="EN706" s="301"/>
      <c r="EO706" s="301"/>
      <c r="EP706" s="301"/>
      <c r="EQ706" s="301"/>
      <c r="ER706" s="301"/>
      <c r="ES706" s="301"/>
      <c r="ET706" s="301"/>
    </row>
    <row r="707" spans="1:150" x14ac:dyDescent="0.25">
      <c r="A707" s="301"/>
      <c r="C707" s="301"/>
      <c r="D707" s="301"/>
      <c r="E707" s="301"/>
      <c r="F707" s="301"/>
      <c r="G707" s="301"/>
      <c r="H707" s="301"/>
      <c r="I707" s="301"/>
      <c r="J707" s="300"/>
      <c r="K707" s="300"/>
      <c r="L707" s="300"/>
      <c r="M707" s="300"/>
      <c r="N707" s="300"/>
      <c r="O707" s="300"/>
      <c r="P707" s="300"/>
      <c r="Q707" s="300"/>
      <c r="R707" s="300"/>
      <c r="S707" s="300"/>
      <c r="T707" s="300"/>
      <c r="U707" s="300"/>
      <c r="V707" s="300"/>
      <c r="W707" s="300"/>
      <c r="X707" s="300"/>
      <c r="Y707" s="300"/>
      <c r="Z707" s="300"/>
      <c r="AA707" s="300"/>
      <c r="AB707" s="300"/>
      <c r="AC707" s="300"/>
      <c r="AD707" s="300"/>
      <c r="AE707" s="300"/>
      <c r="AF707" s="300"/>
      <c r="AG707" s="300"/>
      <c r="AH707" s="300"/>
      <c r="AI707" s="300"/>
      <c r="AJ707" s="300"/>
      <c r="AK707" s="300"/>
      <c r="AL707" s="300"/>
      <c r="AM707" s="300"/>
      <c r="AN707" s="300"/>
      <c r="AO707" s="300"/>
      <c r="AP707" s="300"/>
      <c r="AQ707" s="300"/>
      <c r="AR707" s="300"/>
      <c r="AS707" s="300"/>
      <c r="AT707" s="300"/>
      <c r="AU707" s="300"/>
      <c r="AV707" s="300"/>
      <c r="AW707" s="300"/>
      <c r="AX707" s="300"/>
      <c r="AY707" s="300"/>
      <c r="AZ707" s="300"/>
      <c r="BA707" s="300"/>
      <c r="BB707" s="300"/>
      <c r="BC707" s="300"/>
      <c r="BD707" s="300"/>
      <c r="BE707" s="300"/>
      <c r="BF707" s="300"/>
      <c r="BG707" s="300"/>
      <c r="BH707" s="300"/>
      <c r="BI707" s="300"/>
      <c r="BJ707" s="300"/>
      <c r="BK707" s="300"/>
      <c r="BL707" s="300"/>
      <c r="BM707" s="300"/>
      <c r="BN707" s="300"/>
      <c r="BO707" s="300"/>
      <c r="BP707" s="300"/>
      <c r="BQ707" s="300"/>
      <c r="BR707" s="300"/>
      <c r="BS707" s="300"/>
      <c r="BT707" s="300"/>
      <c r="BU707" s="300"/>
      <c r="BV707" s="300"/>
      <c r="BW707" s="300"/>
      <c r="BX707" s="300"/>
      <c r="BY707" s="300"/>
      <c r="BZ707" s="300"/>
      <c r="CA707" s="300"/>
      <c r="CB707" s="300"/>
      <c r="CC707" s="300"/>
      <c r="CD707" s="300"/>
      <c r="CE707" s="300"/>
      <c r="CF707" s="300"/>
      <c r="CG707" s="300"/>
      <c r="CH707" s="300"/>
      <c r="CI707" s="300"/>
      <c r="CJ707" s="300"/>
      <c r="CK707" s="300"/>
      <c r="CL707" s="300"/>
      <c r="CM707" s="300"/>
      <c r="CN707" s="300"/>
      <c r="CO707" s="300"/>
      <c r="CP707" s="300"/>
      <c r="CQ707" s="300"/>
      <c r="CR707" s="300"/>
      <c r="CS707" s="300"/>
      <c r="CT707" s="300"/>
      <c r="CU707" s="300"/>
      <c r="CV707" s="300"/>
      <c r="CW707" s="300"/>
      <c r="CX707" s="300"/>
      <c r="CY707" s="300"/>
      <c r="CZ707" s="300"/>
      <c r="DA707" s="300"/>
      <c r="DB707" s="300"/>
      <c r="DC707" s="300"/>
      <c r="DD707" s="300"/>
      <c r="DE707" s="300"/>
      <c r="DF707" s="300"/>
      <c r="DG707" s="300"/>
      <c r="DH707" s="300"/>
      <c r="DI707" s="300"/>
      <c r="DJ707" s="300"/>
      <c r="DK707" s="300"/>
      <c r="DL707" s="300"/>
      <c r="DM707" s="300"/>
      <c r="DN707" s="300"/>
      <c r="DO707" s="300"/>
      <c r="DP707" s="300"/>
      <c r="DQ707" s="300"/>
      <c r="DR707" s="300"/>
      <c r="DS707" s="300"/>
      <c r="DT707" s="300"/>
      <c r="DU707" s="300"/>
      <c r="DV707" s="300"/>
      <c r="DW707" s="300"/>
      <c r="DX707" s="300"/>
      <c r="DY707" s="300"/>
      <c r="DZ707" s="300"/>
      <c r="EA707" s="300"/>
      <c r="EB707" s="300"/>
      <c r="EC707" s="300"/>
      <c r="ED707" s="300"/>
      <c r="EE707" s="300"/>
      <c r="EF707" s="300"/>
      <c r="EG707" s="301"/>
      <c r="EH707" s="301"/>
      <c r="EI707" s="301"/>
      <c r="EJ707" s="301"/>
      <c r="EK707" s="301"/>
      <c r="EL707" s="301"/>
      <c r="EM707" s="301"/>
      <c r="EN707" s="301"/>
      <c r="EO707" s="301"/>
      <c r="EP707" s="301"/>
      <c r="EQ707" s="301"/>
      <c r="ER707" s="301"/>
      <c r="ES707" s="301"/>
      <c r="ET707" s="301"/>
    </row>
    <row r="708" spans="1:150" x14ac:dyDescent="0.25">
      <c r="A708" s="301"/>
      <c r="C708" s="301"/>
      <c r="D708" s="301"/>
      <c r="E708" s="301"/>
      <c r="F708" s="301"/>
      <c r="G708" s="301"/>
      <c r="H708" s="301"/>
      <c r="I708" s="301"/>
      <c r="J708" s="300"/>
      <c r="K708" s="300"/>
      <c r="L708" s="300"/>
      <c r="M708" s="300"/>
      <c r="N708" s="300"/>
      <c r="O708" s="300"/>
      <c r="P708" s="300"/>
      <c r="Q708" s="300"/>
      <c r="R708" s="300"/>
      <c r="S708" s="300"/>
      <c r="T708" s="300"/>
      <c r="U708" s="300"/>
      <c r="V708" s="300"/>
      <c r="W708" s="300"/>
      <c r="X708" s="300"/>
      <c r="Y708" s="300"/>
      <c r="Z708" s="300"/>
      <c r="AA708" s="300"/>
      <c r="AB708" s="300"/>
      <c r="AC708" s="300"/>
      <c r="AD708" s="300"/>
      <c r="AE708" s="300"/>
      <c r="AF708" s="300"/>
      <c r="AG708" s="300"/>
      <c r="AH708" s="300"/>
      <c r="AI708" s="300"/>
      <c r="AJ708" s="300"/>
      <c r="AK708" s="300"/>
      <c r="AL708" s="300"/>
      <c r="AM708" s="300"/>
      <c r="AN708" s="300"/>
      <c r="AO708" s="300"/>
      <c r="AP708" s="300"/>
      <c r="AQ708" s="300"/>
      <c r="AR708" s="300"/>
      <c r="AS708" s="300"/>
      <c r="AT708" s="300"/>
      <c r="AU708" s="300"/>
      <c r="AV708" s="300"/>
      <c r="AW708" s="300"/>
      <c r="AX708" s="300"/>
      <c r="AY708" s="300"/>
      <c r="AZ708" s="300"/>
      <c r="BA708" s="300"/>
      <c r="BB708" s="300"/>
      <c r="BC708" s="300"/>
      <c r="BD708" s="300"/>
      <c r="BE708" s="300"/>
      <c r="BF708" s="300"/>
      <c r="BG708" s="300"/>
      <c r="BH708" s="300"/>
      <c r="BI708" s="300"/>
      <c r="BJ708" s="300"/>
      <c r="BK708" s="300"/>
      <c r="BL708" s="300"/>
      <c r="BM708" s="300"/>
      <c r="BN708" s="300"/>
      <c r="BO708" s="300"/>
      <c r="BP708" s="300"/>
      <c r="BQ708" s="300"/>
      <c r="BR708" s="300"/>
      <c r="BS708" s="300"/>
      <c r="BT708" s="300"/>
      <c r="BU708" s="300"/>
      <c r="BV708" s="300"/>
      <c r="BW708" s="300"/>
      <c r="BX708" s="300"/>
      <c r="BY708" s="300"/>
      <c r="BZ708" s="300"/>
      <c r="CA708" s="300"/>
      <c r="CB708" s="300"/>
      <c r="CC708" s="300"/>
      <c r="CD708" s="300"/>
      <c r="CE708" s="300"/>
      <c r="CF708" s="300"/>
      <c r="CG708" s="300"/>
      <c r="CH708" s="300"/>
      <c r="CI708" s="300"/>
      <c r="CJ708" s="300"/>
      <c r="CK708" s="300"/>
      <c r="CL708" s="300"/>
      <c r="CM708" s="300"/>
      <c r="CN708" s="300"/>
      <c r="CO708" s="300"/>
      <c r="CP708" s="300"/>
      <c r="CQ708" s="300"/>
      <c r="CR708" s="300"/>
      <c r="CS708" s="300"/>
      <c r="CT708" s="300"/>
      <c r="CU708" s="300"/>
      <c r="CV708" s="300"/>
      <c r="CW708" s="300"/>
      <c r="CX708" s="300"/>
      <c r="CY708" s="300"/>
      <c r="CZ708" s="300"/>
      <c r="DA708" s="300"/>
      <c r="DB708" s="300"/>
      <c r="DC708" s="300"/>
      <c r="DD708" s="300"/>
      <c r="DE708" s="300"/>
      <c r="DF708" s="300"/>
      <c r="DG708" s="300"/>
      <c r="DH708" s="300"/>
      <c r="DI708" s="300"/>
      <c r="DJ708" s="300"/>
      <c r="DK708" s="300"/>
      <c r="DL708" s="300"/>
      <c r="DM708" s="300"/>
      <c r="DN708" s="300"/>
      <c r="DO708" s="300"/>
      <c r="DP708" s="300"/>
      <c r="DQ708" s="300"/>
      <c r="DR708" s="300"/>
      <c r="DS708" s="300"/>
      <c r="DT708" s="300"/>
      <c r="DU708" s="300"/>
      <c r="DV708" s="300"/>
      <c r="DW708" s="300"/>
      <c r="DX708" s="300"/>
      <c r="DY708" s="300"/>
      <c r="DZ708" s="300"/>
      <c r="EA708" s="300"/>
      <c r="EB708" s="300"/>
      <c r="EC708" s="300"/>
      <c r="ED708" s="300"/>
      <c r="EE708" s="300"/>
      <c r="EF708" s="300"/>
      <c r="EG708" s="301"/>
      <c r="EH708" s="301"/>
      <c r="EI708" s="301"/>
      <c r="EJ708" s="301"/>
      <c r="EK708" s="301"/>
      <c r="EL708" s="301"/>
      <c r="EM708" s="301"/>
      <c r="EN708" s="301"/>
      <c r="EO708" s="301"/>
      <c r="EP708" s="301"/>
      <c r="EQ708" s="301"/>
      <c r="ER708" s="301"/>
      <c r="ES708" s="301"/>
      <c r="ET708" s="301"/>
    </row>
    <row r="709" spans="1:150" x14ac:dyDescent="0.25">
      <c r="A709" s="301"/>
      <c r="C709" s="301"/>
      <c r="D709" s="301"/>
      <c r="E709" s="301"/>
      <c r="F709" s="301"/>
      <c r="G709" s="301"/>
      <c r="H709" s="301"/>
      <c r="I709" s="301"/>
      <c r="J709" s="300"/>
      <c r="K709" s="300"/>
      <c r="L709" s="300"/>
      <c r="M709" s="300"/>
      <c r="N709" s="300"/>
      <c r="O709" s="300"/>
      <c r="P709" s="300"/>
      <c r="Q709" s="300"/>
      <c r="R709" s="300"/>
      <c r="S709" s="300"/>
      <c r="T709" s="300"/>
      <c r="U709" s="300"/>
      <c r="V709" s="300"/>
      <c r="W709" s="300"/>
      <c r="X709" s="300"/>
      <c r="Y709" s="300"/>
      <c r="Z709" s="300"/>
      <c r="AA709" s="300"/>
      <c r="AB709" s="300"/>
      <c r="AC709" s="300"/>
      <c r="AD709" s="300"/>
      <c r="AE709" s="300"/>
      <c r="AF709" s="300"/>
      <c r="AG709" s="300"/>
      <c r="AH709" s="300"/>
      <c r="AI709" s="300"/>
      <c r="AJ709" s="300"/>
      <c r="AK709" s="300"/>
      <c r="AL709" s="300"/>
      <c r="AM709" s="300"/>
      <c r="AN709" s="300"/>
      <c r="AO709" s="300"/>
      <c r="AP709" s="300"/>
      <c r="AQ709" s="300"/>
      <c r="AR709" s="300"/>
      <c r="AS709" s="300"/>
      <c r="AT709" s="300"/>
      <c r="AU709" s="300"/>
      <c r="AV709" s="300"/>
      <c r="AW709" s="300"/>
      <c r="AX709" s="300"/>
      <c r="AY709" s="300"/>
      <c r="AZ709" s="300"/>
      <c r="BA709" s="300"/>
      <c r="BB709" s="300"/>
      <c r="BC709" s="300"/>
      <c r="BD709" s="300"/>
      <c r="BE709" s="300"/>
      <c r="BF709" s="300"/>
      <c r="BG709" s="300"/>
      <c r="BH709" s="300"/>
      <c r="BI709" s="300"/>
      <c r="BJ709" s="300"/>
      <c r="BK709" s="300"/>
      <c r="BL709" s="300"/>
      <c r="BM709" s="300"/>
      <c r="BN709" s="300"/>
      <c r="BO709" s="300"/>
      <c r="BP709" s="300"/>
      <c r="BQ709" s="300"/>
      <c r="BR709" s="300"/>
      <c r="BS709" s="300"/>
      <c r="BT709" s="300"/>
      <c r="BU709" s="300"/>
      <c r="BV709" s="300"/>
      <c r="BW709" s="300"/>
      <c r="BX709" s="300"/>
      <c r="BY709" s="300"/>
      <c r="BZ709" s="300"/>
      <c r="CA709" s="300"/>
      <c r="CB709" s="300"/>
      <c r="CC709" s="300"/>
      <c r="CD709" s="300"/>
      <c r="CE709" s="300"/>
      <c r="CF709" s="300"/>
      <c r="CG709" s="300"/>
      <c r="CH709" s="300"/>
      <c r="CI709" s="300"/>
      <c r="CJ709" s="300"/>
      <c r="CK709" s="300"/>
      <c r="CL709" s="300"/>
      <c r="CM709" s="300"/>
      <c r="CN709" s="300"/>
      <c r="CO709" s="300"/>
      <c r="CP709" s="300"/>
      <c r="CQ709" s="300"/>
      <c r="CR709" s="300"/>
      <c r="CS709" s="300"/>
      <c r="CT709" s="300"/>
      <c r="CU709" s="300"/>
      <c r="CV709" s="300"/>
      <c r="CW709" s="300"/>
      <c r="CX709" s="300"/>
      <c r="CY709" s="300"/>
      <c r="CZ709" s="300"/>
      <c r="DA709" s="300"/>
      <c r="DB709" s="300"/>
      <c r="DC709" s="300"/>
      <c r="DD709" s="300"/>
      <c r="DE709" s="300"/>
      <c r="DF709" s="300"/>
      <c r="DG709" s="300"/>
      <c r="DH709" s="300"/>
      <c r="DI709" s="300"/>
      <c r="DJ709" s="300"/>
      <c r="DK709" s="300"/>
      <c r="DL709" s="300"/>
      <c r="DM709" s="300"/>
      <c r="DN709" s="300"/>
      <c r="DO709" s="300"/>
      <c r="DP709" s="300"/>
      <c r="DQ709" s="300"/>
      <c r="DR709" s="300"/>
      <c r="DS709" s="300"/>
      <c r="DT709" s="300"/>
      <c r="DU709" s="300"/>
      <c r="DV709" s="300"/>
      <c r="DW709" s="300"/>
      <c r="DX709" s="300"/>
      <c r="DY709" s="300"/>
      <c r="DZ709" s="300"/>
      <c r="EA709" s="300"/>
      <c r="EB709" s="300"/>
      <c r="EC709" s="300"/>
      <c r="ED709" s="300"/>
      <c r="EE709" s="300"/>
      <c r="EF709" s="300"/>
      <c r="EG709" s="301"/>
      <c r="EH709" s="301"/>
      <c r="EI709" s="301"/>
      <c r="EJ709" s="301"/>
      <c r="EK709" s="301"/>
      <c r="EL709" s="301"/>
      <c r="EM709" s="301"/>
      <c r="EN709" s="301"/>
      <c r="EO709" s="301"/>
      <c r="EP709" s="301"/>
      <c r="EQ709" s="301"/>
      <c r="ER709" s="301"/>
      <c r="ES709" s="301"/>
      <c r="ET709" s="301"/>
    </row>
    <row r="710" spans="1:150" x14ac:dyDescent="0.25">
      <c r="A710" s="301"/>
      <c r="C710" s="301"/>
      <c r="D710" s="301"/>
      <c r="E710" s="301"/>
      <c r="F710" s="301"/>
      <c r="G710" s="301"/>
      <c r="H710" s="301"/>
      <c r="I710" s="301"/>
      <c r="J710" s="300"/>
      <c r="K710" s="300"/>
      <c r="L710" s="300"/>
      <c r="M710" s="300"/>
      <c r="N710" s="300"/>
      <c r="O710" s="300"/>
      <c r="P710" s="300"/>
      <c r="Q710" s="300"/>
      <c r="R710" s="300"/>
      <c r="S710" s="300"/>
      <c r="T710" s="300"/>
      <c r="U710" s="300"/>
      <c r="V710" s="300"/>
      <c r="W710" s="300"/>
      <c r="X710" s="300"/>
      <c r="Y710" s="300"/>
      <c r="Z710" s="300"/>
      <c r="AA710" s="300"/>
      <c r="AB710" s="300"/>
      <c r="AC710" s="300"/>
      <c r="AD710" s="300"/>
      <c r="AE710" s="300"/>
      <c r="AF710" s="300"/>
      <c r="AG710" s="300"/>
      <c r="AH710" s="300"/>
      <c r="AI710" s="300"/>
      <c r="AJ710" s="300"/>
      <c r="AK710" s="300"/>
      <c r="AL710" s="300"/>
      <c r="AM710" s="300"/>
      <c r="AN710" s="300"/>
      <c r="AO710" s="300"/>
      <c r="AP710" s="300"/>
      <c r="AQ710" s="300"/>
      <c r="AR710" s="300"/>
      <c r="AS710" s="300"/>
      <c r="AT710" s="300"/>
      <c r="AU710" s="300"/>
      <c r="AV710" s="300"/>
      <c r="AW710" s="300"/>
      <c r="AX710" s="300"/>
      <c r="AY710" s="300"/>
      <c r="AZ710" s="300"/>
      <c r="BA710" s="300"/>
      <c r="BB710" s="300"/>
      <c r="BC710" s="300"/>
      <c r="BD710" s="300"/>
      <c r="BE710" s="300"/>
      <c r="BF710" s="300"/>
      <c r="BG710" s="300"/>
      <c r="BH710" s="300"/>
      <c r="BI710" s="300"/>
      <c r="BJ710" s="300"/>
      <c r="BK710" s="300"/>
      <c r="BL710" s="300"/>
      <c r="BM710" s="300"/>
      <c r="BN710" s="300"/>
      <c r="BO710" s="300"/>
      <c r="BP710" s="300"/>
      <c r="BQ710" s="300"/>
      <c r="BR710" s="300"/>
      <c r="BS710" s="300"/>
      <c r="BT710" s="300"/>
      <c r="BU710" s="300"/>
      <c r="BV710" s="300"/>
      <c r="BW710" s="300"/>
      <c r="BX710" s="300"/>
      <c r="BY710" s="300"/>
      <c r="BZ710" s="300"/>
      <c r="CA710" s="300"/>
      <c r="CB710" s="300"/>
      <c r="CC710" s="300"/>
      <c r="CD710" s="300"/>
      <c r="CE710" s="300"/>
      <c r="CF710" s="300"/>
      <c r="CG710" s="300"/>
      <c r="CH710" s="300"/>
      <c r="CI710" s="300"/>
      <c r="CJ710" s="300"/>
      <c r="CK710" s="300"/>
      <c r="CL710" s="300"/>
      <c r="CM710" s="300"/>
      <c r="CN710" s="300"/>
      <c r="CO710" s="300"/>
      <c r="CP710" s="300"/>
      <c r="CQ710" s="300"/>
      <c r="CR710" s="300"/>
      <c r="CS710" s="300"/>
      <c r="CT710" s="300"/>
      <c r="CU710" s="300"/>
      <c r="CV710" s="300"/>
      <c r="CW710" s="300"/>
      <c r="CX710" s="300"/>
      <c r="CY710" s="300"/>
      <c r="CZ710" s="300"/>
      <c r="DA710" s="300"/>
      <c r="DB710" s="300"/>
      <c r="DC710" s="300"/>
      <c r="DD710" s="300"/>
      <c r="DE710" s="300"/>
      <c r="DF710" s="300"/>
      <c r="DG710" s="300"/>
      <c r="DH710" s="300"/>
      <c r="DI710" s="300"/>
      <c r="DJ710" s="300"/>
      <c r="DK710" s="300"/>
      <c r="DL710" s="300"/>
      <c r="DM710" s="300"/>
      <c r="DN710" s="300"/>
      <c r="DO710" s="300"/>
      <c r="DP710" s="300"/>
      <c r="DQ710" s="300"/>
      <c r="DR710" s="300"/>
      <c r="DS710" s="300"/>
      <c r="DT710" s="300"/>
      <c r="DU710" s="300"/>
      <c r="DV710" s="300"/>
      <c r="DW710" s="300"/>
      <c r="DX710" s="300"/>
      <c r="DY710" s="300"/>
      <c r="DZ710" s="300"/>
      <c r="EA710" s="300"/>
      <c r="EB710" s="300"/>
      <c r="EC710" s="300"/>
      <c r="ED710" s="300"/>
      <c r="EE710" s="300"/>
      <c r="EF710" s="300"/>
      <c r="EG710" s="301"/>
      <c r="EH710" s="301"/>
      <c r="EI710" s="301"/>
      <c r="EJ710" s="301"/>
      <c r="EK710" s="301"/>
      <c r="EL710" s="301"/>
      <c r="EM710" s="301"/>
      <c r="EN710" s="301"/>
      <c r="EO710" s="301"/>
      <c r="EP710" s="301"/>
      <c r="EQ710" s="301"/>
      <c r="ER710" s="301"/>
      <c r="ES710" s="301"/>
      <c r="ET710" s="301"/>
    </row>
    <row r="711" spans="1:150" x14ac:dyDescent="0.25">
      <c r="A711" s="301"/>
      <c r="C711" s="301"/>
      <c r="D711" s="301"/>
      <c r="E711" s="301"/>
      <c r="F711" s="301"/>
      <c r="G711" s="301"/>
      <c r="H711" s="301"/>
      <c r="I711" s="301"/>
      <c r="J711" s="300"/>
      <c r="K711" s="300"/>
      <c r="L711" s="300"/>
      <c r="M711" s="300"/>
      <c r="N711" s="300"/>
      <c r="O711" s="300"/>
      <c r="P711" s="300"/>
      <c r="Q711" s="300"/>
      <c r="R711" s="300"/>
      <c r="S711" s="300"/>
      <c r="T711" s="300"/>
      <c r="U711" s="300"/>
      <c r="V711" s="300"/>
      <c r="W711" s="300"/>
      <c r="X711" s="300"/>
      <c r="Y711" s="300"/>
      <c r="Z711" s="300"/>
      <c r="AA711" s="300"/>
      <c r="AB711" s="300"/>
      <c r="AC711" s="300"/>
      <c r="AD711" s="300"/>
      <c r="AE711" s="300"/>
      <c r="AF711" s="300"/>
      <c r="AG711" s="300"/>
      <c r="AH711" s="300"/>
      <c r="AI711" s="300"/>
      <c r="AJ711" s="300"/>
      <c r="AK711" s="300"/>
      <c r="AL711" s="300"/>
      <c r="AM711" s="300"/>
      <c r="AN711" s="300"/>
      <c r="AO711" s="300"/>
      <c r="AP711" s="300"/>
      <c r="AQ711" s="300"/>
      <c r="AR711" s="300"/>
      <c r="AS711" s="300"/>
      <c r="AT711" s="300"/>
      <c r="AU711" s="300"/>
      <c r="AV711" s="300"/>
      <c r="AW711" s="300"/>
      <c r="AX711" s="300"/>
      <c r="AY711" s="300"/>
      <c r="AZ711" s="300"/>
      <c r="BA711" s="300"/>
      <c r="BB711" s="300"/>
      <c r="BC711" s="300"/>
      <c r="BD711" s="300"/>
      <c r="BE711" s="300"/>
      <c r="BF711" s="300"/>
      <c r="BG711" s="300"/>
      <c r="BH711" s="300"/>
      <c r="BI711" s="300"/>
      <c r="BJ711" s="300"/>
      <c r="BK711" s="300"/>
      <c r="BL711" s="300"/>
      <c r="BM711" s="300"/>
      <c r="BN711" s="300"/>
      <c r="BO711" s="300"/>
      <c r="BP711" s="300"/>
      <c r="BQ711" s="300"/>
      <c r="BR711" s="300"/>
      <c r="BS711" s="300"/>
      <c r="BT711" s="300"/>
      <c r="BU711" s="300"/>
      <c r="BV711" s="300"/>
      <c r="BW711" s="300"/>
      <c r="BX711" s="300"/>
      <c r="BY711" s="300"/>
      <c r="BZ711" s="300"/>
      <c r="CA711" s="300"/>
      <c r="CB711" s="300"/>
      <c r="CC711" s="300"/>
      <c r="CD711" s="300"/>
      <c r="CE711" s="300"/>
      <c r="CF711" s="300"/>
      <c r="CG711" s="300"/>
      <c r="CH711" s="300"/>
      <c r="CI711" s="300"/>
      <c r="CJ711" s="300"/>
      <c r="CK711" s="300"/>
      <c r="CL711" s="300"/>
      <c r="CM711" s="300"/>
      <c r="CN711" s="300"/>
      <c r="CO711" s="300"/>
      <c r="CP711" s="300"/>
      <c r="CQ711" s="300"/>
      <c r="CR711" s="300"/>
      <c r="CS711" s="300"/>
      <c r="CT711" s="300"/>
      <c r="CU711" s="300"/>
      <c r="CV711" s="300"/>
      <c r="CW711" s="300"/>
      <c r="CX711" s="300"/>
      <c r="CY711" s="300"/>
      <c r="CZ711" s="300"/>
      <c r="DA711" s="300"/>
      <c r="DB711" s="300"/>
      <c r="DC711" s="300"/>
      <c r="DD711" s="300"/>
      <c r="DE711" s="300"/>
      <c r="DF711" s="300"/>
      <c r="DG711" s="300"/>
      <c r="DH711" s="300"/>
      <c r="DI711" s="300"/>
      <c r="DJ711" s="300"/>
      <c r="DK711" s="300"/>
      <c r="DL711" s="300"/>
      <c r="DM711" s="300"/>
      <c r="DN711" s="300"/>
      <c r="DO711" s="300"/>
      <c r="DP711" s="300"/>
      <c r="DQ711" s="300"/>
      <c r="DR711" s="300"/>
      <c r="DS711" s="300"/>
      <c r="DT711" s="300"/>
      <c r="DU711" s="300"/>
      <c r="DV711" s="300"/>
      <c r="DW711" s="300"/>
      <c r="DX711" s="300"/>
      <c r="DY711" s="300"/>
      <c r="DZ711" s="300"/>
      <c r="EA711" s="300"/>
      <c r="EB711" s="300"/>
      <c r="EC711" s="300"/>
      <c r="ED711" s="300"/>
      <c r="EE711" s="300"/>
      <c r="EF711" s="300"/>
      <c r="EG711" s="301"/>
      <c r="EH711" s="301"/>
      <c r="EI711" s="301"/>
      <c r="EJ711" s="301"/>
      <c r="EK711" s="301"/>
      <c r="EL711" s="301"/>
      <c r="EM711" s="301"/>
      <c r="EN711" s="301"/>
      <c r="EO711" s="301"/>
      <c r="EP711" s="301"/>
      <c r="EQ711" s="301"/>
      <c r="ER711" s="301"/>
      <c r="ES711" s="301"/>
      <c r="ET711" s="301"/>
    </row>
    <row r="712" spans="1:150" x14ac:dyDescent="0.25">
      <c r="A712" s="301"/>
      <c r="C712" s="301"/>
      <c r="D712" s="301"/>
      <c r="E712" s="301"/>
      <c r="F712" s="301"/>
      <c r="G712" s="301"/>
      <c r="H712" s="301"/>
      <c r="I712" s="301"/>
      <c r="J712" s="300"/>
      <c r="K712" s="300"/>
      <c r="L712" s="300"/>
      <c r="M712" s="300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300"/>
      <c r="Z712" s="300"/>
      <c r="AA712" s="300"/>
      <c r="AB712" s="300"/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300"/>
      <c r="AM712" s="300"/>
      <c r="AN712" s="300"/>
      <c r="AO712" s="300"/>
      <c r="AP712" s="300"/>
      <c r="AQ712" s="300"/>
      <c r="AR712" s="300"/>
      <c r="AS712" s="300"/>
      <c r="AT712" s="300"/>
      <c r="AU712" s="300"/>
      <c r="AV712" s="300"/>
      <c r="AW712" s="300"/>
      <c r="AX712" s="300"/>
      <c r="AY712" s="300"/>
      <c r="AZ712" s="300"/>
      <c r="BA712" s="300"/>
      <c r="BB712" s="300"/>
      <c r="BC712" s="300"/>
      <c r="BD712" s="300"/>
      <c r="BE712" s="300"/>
      <c r="BF712" s="300"/>
      <c r="BG712" s="300"/>
      <c r="BH712" s="300"/>
      <c r="BI712" s="300"/>
      <c r="BJ712" s="300"/>
      <c r="BK712" s="300"/>
      <c r="BL712" s="300"/>
      <c r="BM712" s="300"/>
      <c r="BN712" s="300"/>
      <c r="BO712" s="300"/>
      <c r="BP712" s="300"/>
      <c r="BQ712" s="300"/>
      <c r="BR712" s="300"/>
      <c r="BS712" s="300"/>
      <c r="BT712" s="300"/>
      <c r="BU712" s="300"/>
      <c r="BV712" s="300"/>
      <c r="BW712" s="300"/>
      <c r="BX712" s="300"/>
      <c r="BY712" s="300"/>
      <c r="BZ712" s="300"/>
      <c r="CA712" s="300"/>
      <c r="CB712" s="300"/>
      <c r="CC712" s="300"/>
      <c r="CD712" s="300"/>
      <c r="CE712" s="300"/>
      <c r="CF712" s="300"/>
      <c r="CG712" s="300"/>
      <c r="CH712" s="300"/>
      <c r="CI712" s="300"/>
      <c r="CJ712" s="300"/>
      <c r="CK712" s="300"/>
      <c r="CL712" s="300"/>
      <c r="CM712" s="300"/>
      <c r="CN712" s="300"/>
      <c r="CO712" s="300"/>
      <c r="CP712" s="300"/>
      <c r="CQ712" s="300"/>
      <c r="CR712" s="300"/>
      <c r="CS712" s="300"/>
      <c r="CT712" s="300"/>
      <c r="CU712" s="300"/>
      <c r="CV712" s="300"/>
      <c r="CW712" s="300"/>
      <c r="CX712" s="300"/>
      <c r="CY712" s="300"/>
      <c r="CZ712" s="300"/>
      <c r="DA712" s="300"/>
      <c r="DB712" s="300"/>
      <c r="DC712" s="300"/>
      <c r="DD712" s="300"/>
      <c r="DE712" s="300"/>
      <c r="DF712" s="300"/>
      <c r="DG712" s="300"/>
      <c r="DH712" s="300"/>
      <c r="DI712" s="300"/>
      <c r="DJ712" s="300"/>
      <c r="DK712" s="300"/>
      <c r="DL712" s="300"/>
      <c r="DM712" s="300"/>
      <c r="DN712" s="300"/>
      <c r="DO712" s="300"/>
      <c r="DP712" s="300"/>
      <c r="DQ712" s="300"/>
      <c r="DR712" s="300"/>
      <c r="DS712" s="300"/>
      <c r="DT712" s="300"/>
      <c r="DU712" s="300"/>
      <c r="DV712" s="300"/>
      <c r="DW712" s="300"/>
      <c r="DX712" s="300"/>
      <c r="DY712" s="300"/>
      <c r="DZ712" s="300"/>
      <c r="EA712" s="300"/>
      <c r="EB712" s="300"/>
      <c r="EC712" s="300"/>
      <c r="ED712" s="300"/>
      <c r="EE712" s="300"/>
      <c r="EF712" s="300"/>
      <c r="EG712" s="301"/>
      <c r="EH712" s="301"/>
      <c r="EI712" s="301"/>
      <c r="EJ712" s="301"/>
      <c r="EK712" s="301"/>
      <c r="EL712" s="301"/>
      <c r="EM712" s="301"/>
      <c r="EN712" s="301"/>
      <c r="EO712" s="301"/>
      <c r="EP712" s="301"/>
      <c r="EQ712" s="301"/>
      <c r="ER712" s="301"/>
      <c r="ES712" s="301"/>
      <c r="ET712" s="301"/>
    </row>
    <row r="713" spans="1:150" x14ac:dyDescent="0.25">
      <c r="A713" s="301"/>
      <c r="C713" s="301"/>
      <c r="D713" s="301"/>
      <c r="E713" s="301"/>
      <c r="F713" s="301"/>
      <c r="G713" s="301"/>
      <c r="H713" s="301"/>
      <c r="I713" s="301"/>
      <c r="J713" s="300"/>
      <c r="K713" s="300"/>
      <c r="L713" s="300"/>
      <c r="M713" s="300"/>
      <c r="N713" s="300"/>
      <c r="O713" s="300"/>
      <c r="P713" s="300"/>
      <c r="Q713" s="300"/>
      <c r="R713" s="300"/>
      <c r="S713" s="300"/>
      <c r="T713" s="300"/>
      <c r="U713" s="300"/>
      <c r="V713" s="300"/>
      <c r="W713" s="300"/>
      <c r="X713" s="300"/>
      <c r="Y713" s="300"/>
      <c r="Z713" s="300"/>
      <c r="AA713" s="300"/>
      <c r="AB713" s="300"/>
      <c r="AC713" s="300"/>
      <c r="AD713" s="300"/>
      <c r="AE713" s="300"/>
      <c r="AF713" s="300"/>
      <c r="AG713" s="300"/>
      <c r="AH713" s="300"/>
      <c r="AI713" s="300"/>
      <c r="AJ713" s="300"/>
      <c r="AK713" s="300"/>
      <c r="AL713" s="300"/>
      <c r="AM713" s="300"/>
      <c r="AN713" s="300"/>
      <c r="AO713" s="300"/>
      <c r="AP713" s="300"/>
      <c r="AQ713" s="300"/>
      <c r="AR713" s="300"/>
      <c r="AS713" s="300"/>
      <c r="AT713" s="300"/>
      <c r="AU713" s="300"/>
      <c r="AV713" s="300"/>
      <c r="AW713" s="300"/>
      <c r="AX713" s="300"/>
      <c r="AY713" s="300"/>
      <c r="AZ713" s="300"/>
      <c r="BA713" s="300"/>
      <c r="BB713" s="300"/>
      <c r="BC713" s="300"/>
      <c r="BD713" s="300"/>
      <c r="BE713" s="300"/>
      <c r="BF713" s="300"/>
      <c r="BG713" s="300"/>
      <c r="BH713" s="300"/>
      <c r="BI713" s="300"/>
      <c r="BJ713" s="300"/>
      <c r="BK713" s="300"/>
      <c r="BL713" s="300"/>
      <c r="BM713" s="300"/>
      <c r="BN713" s="300"/>
      <c r="BO713" s="300"/>
      <c r="BP713" s="300"/>
      <c r="BQ713" s="300"/>
      <c r="BR713" s="300"/>
      <c r="BS713" s="300"/>
      <c r="BT713" s="300"/>
      <c r="BU713" s="300"/>
      <c r="BV713" s="300"/>
      <c r="BW713" s="300"/>
      <c r="BX713" s="300"/>
      <c r="BY713" s="300"/>
      <c r="BZ713" s="300"/>
      <c r="CA713" s="300"/>
      <c r="CB713" s="300"/>
      <c r="CC713" s="300"/>
      <c r="CD713" s="300"/>
      <c r="CE713" s="300"/>
      <c r="CF713" s="300"/>
      <c r="CG713" s="300"/>
      <c r="CH713" s="300"/>
      <c r="CI713" s="300"/>
      <c r="CJ713" s="300"/>
      <c r="CK713" s="300"/>
      <c r="CL713" s="300"/>
      <c r="CM713" s="300"/>
      <c r="CN713" s="300"/>
      <c r="CO713" s="300"/>
      <c r="CP713" s="300"/>
      <c r="CQ713" s="300"/>
      <c r="CR713" s="300"/>
      <c r="CS713" s="300"/>
      <c r="CT713" s="300"/>
      <c r="CU713" s="300"/>
      <c r="CV713" s="300"/>
      <c r="CW713" s="300"/>
      <c r="CX713" s="300"/>
      <c r="CY713" s="300"/>
      <c r="CZ713" s="300"/>
      <c r="DA713" s="300"/>
      <c r="DB713" s="300"/>
      <c r="DC713" s="300"/>
      <c r="DD713" s="300"/>
      <c r="DE713" s="300"/>
      <c r="DF713" s="300"/>
      <c r="DG713" s="300"/>
      <c r="DH713" s="300"/>
      <c r="DI713" s="300"/>
      <c r="DJ713" s="300"/>
      <c r="DK713" s="300"/>
      <c r="DL713" s="300"/>
      <c r="DM713" s="300"/>
      <c r="DN713" s="300"/>
      <c r="DO713" s="300"/>
      <c r="DP713" s="300"/>
      <c r="DQ713" s="300"/>
      <c r="DR713" s="300"/>
      <c r="DS713" s="300"/>
      <c r="DT713" s="300"/>
      <c r="DU713" s="300"/>
      <c r="DV713" s="300"/>
      <c r="DW713" s="300"/>
      <c r="DX713" s="300"/>
      <c r="DY713" s="300"/>
      <c r="DZ713" s="300"/>
      <c r="EA713" s="300"/>
      <c r="EB713" s="300"/>
      <c r="EC713" s="300"/>
      <c r="ED713" s="300"/>
      <c r="EE713" s="300"/>
      <c r="EF713" s="300"/>
      <c r="EG713" s="301"/>
      <c r="EH713" s="301"/>
      <c r="EI713" s="301"/>
      <c r="EJ713" s="301"/>
      <c r="EK713" s="301"/>
      <c r="EL713" s="301"/>
      <c r="EM713" s="301"/>
      <c r="EN713" s="301"/>
      <c r="EO713" s="301"/>
      <c r="EP713" s="301"/>
      <c r="EQ713" s="301"/>
      <c r="ER713" s="301"/>
      <c r="ES713" s="301"/>
      <c r="ET713" s="301"/>
    </row>
    <row r="714" spans="1:150" x14ac:dyDescent="0.25">
      <c r="A714" s="301"/>
      <c r="C714" s="301"/>
      <c r="D714" s="301"/>
      <c r="E714" s="301"/>
      <c r="F714" s="301"/>
      <c r="G714" s="301"/>
      <c r="H714" s="301"/>
      <c r="I714" s="301"/>
      <c r="J714" s="300"/>
      <c r="K714" s="300"/>
      <c r="L714" s="300"/>
      <c r="M714" s="300"/>
      <c r="N714" s="300"/>
      <c r="O714" s="300"/>
      <c r="P714" s="300"/>
      <c r="Q714" s="300"/>
      <c r="R714" s="300"/>
      <c r="S714" s="300"/>
      <c r="T714" s="300"/>
      <c r="U714" s="300"/>
      <c r="V714" s="300"/>
      <c r="W714" s="300"/>
      <c r="X714" s="300"/>
      <c r="Y714" s="300"/>
      <c r="Z714" s="300"/>
      <c r="AA714" s="300"/>
      <c r="AB714" s="300"/>
      <c r="AC714" s="300"/>
      <c r="AD714" s="300"/>
      <c r="AE714" s="300"/>
      <c r="AF714" s="300"/>
      <c r="AG714" s="300"/>
      <c r="AH714" s="300"/>
      <c r="AI714" s="300"/>
      <c r="AJ714" s="300"/>
      <c r="AK714" s="300"/>
      <c r="AL714" s="300"/>
      <c r="AM714" s="300"/>
      <c r="AN714" s="300"/>
      <c r="AO714" s="300"/>
      <c r="AP714" s="300"/>
      <c r="AQ714" s="300"/>
      <c r="AR714" s="300"/>
      <c r="AS714" s="300"/>
      <c r="AT714" s="300"/>
      <c r="AU714" s="300"/>
      <c r="AV714" s="300"/>
      <c r="AW714" s="300"/>
      <c r="AX714" s="300"/>
      <c r="AY714" s="300"/>
      <c r="AZ714" s="300"/>
      <c r="BA714" s="300"/>
      <c r="BB714" s="300"/>
      <c r="BC714" s="300"/>
      <c r="BD714" s="300"/>
      <c r="BE714" s="300"/>
      <c r="BF714" s="300"/>
      <c r="BG714" s="300"/>
      <c r="BH714" s="300"/>
      <c r="BI714" s="300"/>
      <c r="BJ714" s="300"/>
      <c r="BK714" s="300"/>
      <c r="BL714" s="300"/>
      <c r="BM714" s="300"/>
      <c r="BN714" s="300"/>
      <c r="BO714" s="300"/>
      <c r="BP714" s="300"/>
      <c r="BQ714" s="300"/>
      <c r="BR714" s="300"/>
      <c r="BS714" s="300"/>
      <c r="BT714" s="300"/>
      <c r="BU714" s="300"/>
      <c r="BV714" s="300"/>
      <c r="BW714" s="300"/>
      <c r="BX714" s="300"/>
      <c r="BY714" s="300"/>
      <c r="BZ714" s="300"/>
      <c r="CA714" s="300"/>
      <c r="CB714" s="300"/>
      <c r="CC714" s="300"/>
      <c r="CD714" s="300"/>
      <c r="CE714" s="300"/>
      <c r="CF714" s="300"/>
      <c r="CG714" s="300"/>
      <c r="CH714" s="300"/>
      <c r="CI714" s="300"/>
      <c r="CJ714" s="300"/>
      <c r="CK714" s="300"/>
      <c r="CL714" s="300"/>
      <c r="CM714" s="300"/>
      <c r="CN714" s="300"/>
      <c r="CO714" s="300"/>
      <c r="CP714" s="300"/>
      <c r="CQ714" s="300"/>
      <c r="CR714" s="300"/>
      <c r="CS714" s="300"/>
      <c r="CT714" s="300"/>
      <c r="CU714" s="300"/>
      <c r="CV714" s="300"/>
      <c r="CW714" s="300"/>
      <c r="CX714" s="300"/>
      <c r="CY714" s="300"/>
      <c r="CZ714" s="300"/>
      <c r="DA714" s="300"/>
      <c r="DB714" s="300"/>
      <c r="DC714" s="300"/>
      <c r="DD714" s="300"/>
      <c r="DE714" s="300"/>
      <c r="DF714" s="300"/>
      <c r="DG714" s="300"/>
      <c r="DH714" s="300"/>
      <c r="DI714" s="300"/>
      <c r="DJ714" s="300"/>
      <c r="DK714" s="300"/>
      <c r="DL714" s="300"/>
      <c r="DM714" s="300"/>
      <c r="DN714" s="300"/>
      <c r="DO714" s="300"/>
      <c r="DP714" s="300"/>
      <c r="DQ714" s="300"/>
      <c r="DR714" s="300"/>
      <c r="DS714" s="300"/>
      <c r="DT714" s="300"/>
      <c r="DU714" s="300"/>
      <c r="DV714" s="300"/>
      <c r="DW714" s="300"/>
      <c r="DX714" s="300"/>
      <c r="DY714" s="300"/>
      <c r="DZ714" s="300"/>
      <c r="EA714" s="300"/>
      <c r="EB714" s="300"/>
      <c r="EC714" s="300"/>
      <c r="ED714" s="300"/>
      <c r="EE714" s="300"/>
      <c r="EF714" s="300"/>
      <c r="EG714" s="301"/>
      <c r="EH714" s="301"/>
      <c r="EI714" s="301"/>
      <c r="EJ714" s="301"/>
      <c r="EK714" s="301"/>
      <c r="EL714" s="301"/>
      <c r="EM714" s="301"/>
      <c r="EN714" s="301"/>
      <c r="EO714" s="301"/>
      <c r="EP714" s="301"/>
      <c r="EQ714" s="301"/>
      <c r="ER714" s="301"/>
      <c r="ES714" s="301"/>
      <c r="ET714" s="301"/>
    </row>
    <row r="715" spans="1:150" x14ac:dyDescent="0.25">
      <c r="A715" s="301"/>
      <c r="C715" s="301"/>
      <c r="D715" s="301"/>
      <c r="E715" s="301"/>
      <c r="F715" s="301"/>
      <c r="G715" s="301"/>
      <c r="H715" s="301"/>
      <c r="I715" s="301"/>
      <c r="J715" s="300"/>
      <c r="K715" s="300"/>
      <c r="L715" s="300"/>
      <c r="M715" s="300"/>
      <c r="N715" s="300"/>
      <c r="O715" s="300"/>
      <c r="P715" s="300"/>
      <c r="Q715" s="300"/>
      <c r="R715" s="300"/>
      <c r="S715" s="300"/>
      <c r="T715" s="300"/>
      <c r="U715" s="300"/>
      <c r="V715" s="300"/>
      <c r="W715" s="300"/>
      <c r="X715" s="300"/>
      <c r="Y715" s="300"/>
      <c r="Z715" s="300"/>
      <c r="AA715" s="300"/>
      <c r="AB715" s="300"/>
      <c r="AC715" s="300"/>
      <c r="AD715" s="300"/>
      <c r="AE715" s="300"/>
      <c r="AF715" s="300"/>
      <c r="AG715" s="300"/>
      <c r="AH715" s="300"/>
      <c r="AI715" s="300"/>
      <c r="AJ715" s="300"/>
      <c r="AK715" s="300"/>
      <c r="AL715" s="300"/>
      <c r="AM715" s="300"/>
      <c r="AN715" s="300"/>
      <c r="AO715" s="300"/>
      <c r="AP715" s="300"/>
      <c r="AQ715" s="300"/>
      <c r="AR715" s="300"/>
      <c r="AS715" s="300"/>
      <c r="AT715" s="300"/>
      <c r="AU715" s="300"/>
      <c r="AV715" s="300"/>
      <c r="AW715" s="300"/>
      <c r="AX715" s="300"/>
      <c r="AY715" s="300"/>
      <c r="AZ715" s="300"/>
      <c r="BA715" s="300"/>
      <c r="BB715" s="300"/>
      <c r="BC715" s="300"/>
      <c r="BD715" s="300"/>
      <c r="BE715" s="300"/>
      <c r="BF715" s="300"/>
      <c r="BG715" s="300"/>
      <c r="BH715" s="300"/>
      <c r="BI715" s="300"/>
      <c r="BJ715" s="300"/>
      <c r="BK715" s="300"/>
      <c r="BL715" s="300"/>
      <c r="BM715" s="300"/>
      <c r="BN715" s="300"/>
      <c r="BO715" s="300"/>
      <c r="BP715" s="300"/>
      <c r="BQ715" s="300"/>
      <c r="BR715" s="300"/>
      <c r="BS715" s="300"/>
      <c r="BT715" s="300"/>
      <c r="BU715" s="300"/>
      <c r="BV715" s="300"/>
      <c r="BW715" s="300"/>
      <c r="BX715" s="300"/>
      <c r="BY715" s="300"/>
      <c r="BZ715" s="300"/>
      <c r="CA715" s="300"/>
      <c r="CB715" s="300"/>
      <c r="CC715" s="300"/>
      <c r="CD715" s="300"/>
      <c r="CE715" s="300"/>
      <c r="CF715" s="300"/>
      <c r="CG715" s="300"/>
      <c r="CH715" s="300"/>
      <c r="CI715" s="300"/>
      <c r="CJ715" s="300"/>
      <c r="CK715" s="300"/>
      <c r="CL715" s="300"/>
      <c r="CM715" s="300"/>
      <c r="CN715" s="300"/>
      <c r="CO715" s="300"/>
      <c r="CP715" s="300"/>
      <c r="CQ715" s="300"/>
      <c r="CR715" s="300"/>
      <c r="CS715" s="300"/>
      <c r="CT715" s="300"/>
      <c r="CU715" s="300"/>
      <c r="CV715" s="300"/>
      <c r="CW715" s="300"/>
      <c r="CX715" s="300"/>
      <c r="CY715" s="300"/>
      <c r="CZ715" s="300"/>
      <c r="DA715" s="300"/>
      <c r="DB715" s="300"/>
      <c r="DC715" s="300"/>
      <c r="DD715" s="300"/>
      <c r="DE715" s="300"/>
      <c r="DF715" s="300"/>
      <c r="DG715" s="300"/>
      <c r="DH715" s="300"/>
      <c r="DI715" s="300"/>
      <c r="DJ715" s="300"/>
      <c r="DK715" s="300"/>
      <c r="DL715" s="300"/>
      <c r="DM715" s="300"/>
      <c r="DN715" s="300"/>
      <c r="DO715" s="300"/>
      <c r="DP715" s="300"/>
      <c r="DQ715" s="300"/>
      <c r="DR715" s="300"/>
      <c r="DS715" s="300"/>
      <c r="DT715" s="300"/>
      <c r="DU715" s="300"/>
      <c r="DV715" s="300"/>
      <c r="DW715" s="300"/>
      <c r="DX715" s="300"/>
      <c r="DY715" s="300"/>
      <c r="DZ715" s="300"/>
      <c r="EA715" s="300"/>
      <c r="EB715" s="300"/>
      <c r="EC715" s="300"/>
      <c r="ED715" s="300"/>
      <c r="EE715" s="300"/>
      <c r="EF715" s="300"/>
      <c r="EG715" s="301"/>
      <c r="EH715" s="301"/>
      <c r="EI715" s="301"/>
      <c r="EJ715" s="301"/>
      <c r="EK715" s="301"/>
      <c r="EL715" s="301"/>
      <c r="EM715" s="301"/>
      <c r="EN715" s="301"/>
      <c r="EO715" s="301"/>
      <c r="EP715" s="301"/>
      <c r="EQ715" s="301"/>
      <c r="ER715" s="301"/>
      <c r="ES715" s="301"/>
      <c r="ET715" s="301"/>
    </row>
    <row r="716" spans="1:150" x14ac:dyDescent="0.25">
      <c r="A716" s="301"/>
      <c r="C716" s="301"/>
      <c r="D716" s="301"/>
      <c r="E716" s="301"/>
      <c r="F716" s="301"/>
      <c r="G716" s="301"/>
      <c r="H716" s="301"/>
      <c r="I716" s="301"/>
      <c r="J716" s="300"/>
      <c r="K716" s="300"/>
      <c r="L716" s="300"/>
      <c r="M716" s="300"/>
      <c r="N716" s="300"/>
      <c r="O716" s="300"/>
      <c r="P716" s="300"/>
      <c r="Q716" s="300"/>
      <c r="R716" s="300"/>
      <c r="S716" s="300"/>
      <c r="T716" s="300"/>
      <c r="U716" s="300"/>
      <c r="V716" s="300"/>
      <c r="W716" s="300"/>
      <c r="X716" s="300"/>
      <c r="Y716" s="300"/>
      <c r="Z716" s="300"/>
      <c r="AA716" s="300"/>
      <c r="AB716" s="300"/>
      <c r="AC716" s="300"/>
      <c r="AD716" s="300"/>
      <c r="AE716" s="300"/>
      <c r="AF716" s="300"/>
      <c r="AG716" s="300"/>
      <c r="AH716" s="300"/>
      <c r="AI716" s="300"/>
      <c r="AJ716" s="300"/>
      <c r="AK716" s="300"/>
      <c r="AL716" s="300"/>
      <c r="AM716" s="300"/>
      <c r="AN716" s="300"/>
      <c r="AO716" s="300"/>
      <c r="AP716" s="300"/>
      <c r="AQ716" s="300"/>
      <c r="AR716" s="300"/>
      <c r="AS716" s="300"/>
      <c r="AT716" s="300"/>
      <c r="AU716" s="300"/>
      <c r="AV716" s="300"/>
      <c r="AW716" s="300"/>
      <c r="AX716" s="300"/>
      <c r="AY716" s="300"/>
      <c r="AZ716" s="300"/>
      <c r="BA716" s="300"/>
      <c r="BB716" s="300"/>
      <c r="BC716" s="300"/>
      <c r="BD716" s="300"/>
      <c r="BE716" s="300"/>
      <c r="BF716" s="300"/>
      <c r="BG716" s="300"/>
      <c r="BH716" s="300"/>
      <c r="BI716" s="300"/>
      <c r="BJ716" s="300"/>
      <c r="BK716" s="300"/>
      <c r="BL716" s="300"/>
      <c r="BM716" s="300"/>
      <c r="BN716" s="300"/>
      <c r="BO716" s="300"/>
      <c r="BP716" s="300"/>
      <c r="BQ716" s="300"/>
      <c r="BR716" s="300"/>
      <c r="BS716" s="300"/>
      <c r="BT716" s="300"/>
      <c r="BU716" s="300"/>
      <c r="BV716" s="300"/>
      <c r="BW716" s="300"/>
      <c r="BX716" s="300"/>
      <c r="BY716" s="300"/>
      <c r="BZ716" s="300"/>
      <c r="CA716" s="300"/>
      <c r="CB716" s="300"/>
      <c r="CC716" s="300"/>
      <c r="CD716" s="300"/>
      <c r="CE716" s="300"/>
      <c r="CF716" s="300"/>
      <c r="CG716" s="300"/>
      <c r="CH716" s="300"/>
      <c r="CI716" s="300"/>
      <c r="CJ716" s="300"/>
      <c r="CK716" s="300"/>
      <c r="CL716" s="300"/>
      <c r="CM716" s="300"/>
      <c r="CN716" s="300"/>
      <c r="CO716" s="300"/>
      <c r="CP716" s="300"/>
      <c r="CQ716" s="300"/>
      <c r="CR716" s="300"/>
      <c r="CS716" s="300"/>
      <c r="CT716" s="300"/>
      <c r="CU716" s="300"/>
      <c r="CV716" s="300"/>
      <c r="CW716" s="300"/>
      <c r="CX716" s="300"/>
      <c r="CY716" s="300"/>
      <c r="CZ716" s="300"/>
      <c r="DA716" s="300"/>
      <c r="DB716" s="300"/>
      <c r="DC716" s="300"/>
      <c r="DD716" s="300"/>
      <c r="DE716" s="300"/>
      <c r="DF716" s="300"/>
      <c r="DG716" s="300"/>
      <c r="DH716" s="300"/>
      <c r="DI716" s="300"/>
      <c r="DJ716" s="300"/>
      <c r="DK716" s="300"/>
      <c r="DL716" s="300"/>
      <c r="DM716" s="300"/>
      <c r="DN716" s="300"/>
      <c r="DO716" s="300"/>
      <c r="DP716" s="300"/>
      <c r="DQ716" s="300"/>
      <c r="DR716" s="300"/>
      <c r="DS716" s="300"/>
      <c r="DT716" s="300"/>
      <c r="DU716" s="300"/>
      <c r="DV716" s="300"/>
      <c r="DW716" s="300"/>
      <c r="DX716" s="300"/>
      <c r="DY716" s="300"/>
      <c r="DZ716" s="300"/>
      <c r="EA716" s="300"/>
      <c r="EB716" s="300"/>
      <c r="EC716" s="300"/>
      <c r="ED716" s="300"/>
      <c r="EE716" s="300"/>
      <c r="EF716" s="300"/>
      <c r="EG716" s="301"/>
      <c r="EH716" s="301"/>
      <c r="EI716" s="301"/>
      <c r="EJ716" s="301"/>
      <c r="EK716" s="301"/>
      <c r="EL716" s="301"/>
      <c r="EM716" s="301"/>
      <c r="EN716" s="301"/>
      <c r="EO716" s="301"/>
      <c r="EP716" s="301"/>
      <c r="EQ716" s="301"/>
      <c r="ER716" s="301"/>
      <c r="ES716" s="301"/>
      <c r="ET716" s="301"/>
    </row>
    <row r="717" spans="1:150" x14ac:dyDescent="0.25">
      <c r="A717" s="301"/>
      <c r="C717" s="301"/>
      <c r="D717" s="301"/>
      <c r="E717" s="301"/>
      <c r="F717" s="301"/>
      <c r="G717" s="301"/>
      <c r="H717" s="301"/>
      <c r="I717" s="301"/>
      <c r="J717" s="300"/>
      <c r="K717" s="300"/>
      <c r="L717" s="300"/>
      <c r="M717" s="300"/>
      <c r="N717" s="300"/>
      <c r="O717" s="300"/>
      <c r="P717" s="300"/>
      <c r="Q717" s="300"/>
      <c r="R717" s="300"/>
      <c r="S717" s="300"/>
      <c r="T717" s="300"/>
      <c r="U717" s="300"/>
      <c r="V717" s="300"/>
      <c r="W717" s="300"/>
      <c r="X717" s="300"/>
      <c r="Y717" s="300"/>
      <c r="Z717" s="300"/>
      <c r="AA717" s="300"/>
      <c r="AB717" s="300"/>
      <c r="AC717" s="300"/>
      <c r="AD717" s="300"/>
      <c r="AE717" s="300"/>
      <c r="AF717" s="300"/>
      <c r="AG717" s="300"/>
      <c r="AH717" s="300"/>
      <c r="AI717" s="300"/>
      <c r="AJ717" s="300"/>
      <c r="AK717" s="300"/>
      <c r="AL717" s="300"/>
      <c r="AM717" s="300"/>
      <c r="AN717" s="300"/>
      <c r="AO717" s="300"/>
      <c r="AP717" s="300"/>
      <c r="AQ717" s="300"/>
      <c r="AR717" s="300"/>
      <c r="AS717" s="300"/>
      <c r="AT717" s="300"/>
      <c r="AU717" s="300"/>
      <c r="AV717" s="300"/>
      <c r="AW717" s="300"/>
      <c r="AX717" s="300"/>
      <c r="AY717" s="300"/>
      <c r="AZ717" s="300"/>
      <c r="BA717" s="300"/>
      <c r="BB717" s="300"/>
      <c r="BC717" s="300"/>
      <c r="BD717" s="300"/>
      <c r="BE717" s="300"/>
      <c r="BF717" s="300"/>
      <c r="BG717" s="300"/>
      <c r="BH717" s="300"/>
      <c r="BI717" s="300"/>
      <c r="BJ717" s="300"/>
      <c r="BK717" s="300"/>
      <c r="BL717" s="300"/>
      <c r="BM717" s="300"/>
      <c r="BN717" s="300"/>
      <c r="BO717" s="300"/>
      <c r="BP717" s="300"/>
      <c r="BQ717" s="300"/>
      <c r="BR717" s="300"/>
      <c r="BS717" s="300"/>
      <c r="BT717" s="300"/>
      <c r="BU717" s="300"/>
      <c r="BV717" s="300"/>
      <c r="BW717" s="300"/>
      <c r="BX717" s="300"/>
      <c r="BY717" s="300"/>
      <c r="BZ717" s="300"/>
      <c r="CA717" s="300"/>
      <c r="CB717" s="300"/>
      <c r="CC717" s="300"/>
      <c r="CD717" s="300"/>
      <c r="CE717" s="300"/>
      <c r="CF717" s="300"/>
      <c r="CG717" s="300"/>
      <c r="CH717" s="300"/>
      <c r="CI717" s="300"/>
      <c r="CJ717" s="300"/>
      <c r="CK717" s="300"/>
      <c r="CL717" s="300"/>
      <c r="CM717" s="300"/>
      <c r="CN717" s="300"/>
      <c r="CO717" s="300"/>
      <c r="CP717" s="300"/>
      <c r="CQ717" s="300"/>
      <c r="CR717" s="300"/>
      <c r="CS717" s="300"/>
      <c r="CT717" s="300"/>
      <c r="CU717" s="300"/>
      <c r="CV717" s="300"/>
      <c r="CW717" s="300"/>
      <c r="CX717" s="300"/>
      <c r="CY717" s="300"/>
      <c r="CZ717" s="300"/>
      <c r="DA717" s="300"/>
      <c r="DB717" s="300"/>
      <c r="DC717" s="300"/>
      <c r="DD717" s="300"/>
      <c r="DE717" s="300"/>
      <c r="DF717" s="300"/>
      <c r="DG717" s="300"/>
      <c r="DH717" s="300"/>
      <c r="DI717" s="300"/>
      <c r="DJ717" s="300"/>
      <c r="DK717" s="300"/>
      <c r="DL717" s="300"/>
      <c r="DM717" s="300"/>
      <c r="DN717" s="300"/>
      <c r="DO717" s="300"/>
      <c r="DP717" s="300"/>
      <c r="DQ717" s="300"/>
      <c r="DR717" s="300"/>
      <c r="DS717" s="300"/>
      <c r="DT717" s="300"/>
      <c r="DU717" s="300"/>
      <c r="DV717" s="300"/>
      <c r="DW717" s="300"/>
      <c r="DX717" s="300"/>
      <c r="DY717" s="300"/>
      <c r="DZ717" s="300"/>
      <c r="EA717" s="300"/>
      <c r="EB717" s="300"/>
      <c r="EC717" s="300"/>
      <c r="ED717" s="300"/>
      <c r="EE717" s="300"/>
      <c r="EF717" s="300"/>
      <c r="EG717" s="301"/>
      <c r="EH717" s="301"/>
      <c r="EI717" s="301"/>
      <c r="EJ717" s="301"/>
      <c r="EK717" s="301"/>
      <c r="EL717" s="301"/>
      <c r="EM717" s="301"/>
      <c r="EN717" s="301"/>
      <c r="EO717" s="301"/>
      <c r="EP717" s="301"/>
      <c r="EQ717" s="301"/>
      <c r="ER717" s="301"/>
      <c r="ES717" s="301"/>
      <c r="ET717" s="301"/>
    </row>
    <row r="718" spans="1:150" x14ac:dyDescent="0.25">
      <c r="A718" s="301"/>
      <c r="C718" s="301"/>
      <c r="D718" s="301"/>
      <c r="E718" s="301"/>
      <c r="F718" s="301"/>
      <c r="G718" s="301"/>
      <c r="H718" s="301"/>
      <c r="I718" s="301"/>
      <c r="J718" s="300"/>
      <c r="K718" s="300"/>
      <c r="L718" s="300"/>
      <c r="M718" s="300"/>
      <c r="N718" s="300"/>
      <c r="O718" s="300"/>
      <c r="P718" s="300"/>
      <c r="Q718" s="300"/>
      <c r="R718" s="300"/>
      <c r="S718" s="300"/>
      <c r="T718" s="300"/>
      <c r="U718" s="300"/>
      <c r="V718" s="300"/>
      <c r="W718" s="300"/>
      <c r="X718" s="300"/>
      <c r="Y718" s="300"/>
      <c r="Z718" s="300"/>
      <c r="AA718" s="300"/>
      <c r="AB718" s="300"/>
      <c r="AC718" s="300"/>
      <c r="AD718" s="300"/>
      <c r="AE718" s="300"/>
      <c r="AF718" s="300"/>
      <c r="AG718" s="300"/>
      <c r="AH718" s="300"/>
      <c r="AI718" s="300"/>
      <c r="AJ718" s="300"/>
      <c r="AK718" s="300"/>
      <c r="AL718" s="300"/>
      <c r="AM718" s="300"/>
      <c r="AN718" s="300"/>
      <c r="AO718" s="300"/>
      <c r="AP718" s="300"/>
      <c r="AQ718" s="300"/>
      <c r="AR718" s="300"/>
      <c r="AS718" s="300"/>
      <c r="AT718" s="300"/>
      <c r="AU718" s="300"/>
      <c r="AV718" s="300"/>
      <c r="AW718" s="300"/>
      <c r="AX718" s="300"/>
      <c r="AY718" s="300"/>
      <c r="AZ718" s="300"/>
      <c r="BA718" s="300"/>
      <c r="BB718" s="300"/>
      <c r="BC718" s="300"/>
      <c r="BD718" s="300"/>
      <c r="BE718" s="300"/>
      <c r="BF718" s="300"/>
      <c r="BG718" s="300"/>
      <c r="BH718" s="300"/>
      <c r="BI718" s="300"/>
      <c r="BJ718" s="300"/>
      <c r="BK718" s="300"/>
      <c r="BL718" s="300"/>
      <c r="BM718" s="300"/>
      <c r="BN718" s="300"/>
      <c r="BO718" s="300"/>
      <c r="BP718" s="300"/>
      <c r="BQ718" s="300"/>
      <c r="BR718" s="300"/>
      <c r="BS718" s="300"/>
      <c r="BT718" s="300"/>
      <c r="BU718" s="300"/>
      <c r="BV718" s="300"/>
      <c r="BW718" s="300"/>
      <c r="BX718" s="300"/>
      <c r="BY718" s="300"/>
      <c r="BZ718" s="300"/>
      <c r="CA718" s="300"/>
      <c r="CB718" s="300"/>
      <c r="CC718" s="300"/>
      <c r="CD718" s="300"/>
      <c r="CE718" s="300"/>
      <c r="CF718" s="300"/>
      <c r="CG718" s="300"/>
      <c r="CH718" s="300"/>
      <c r="CI718" s="300"/>
      <c r="CJ718" s="300"/>
      <c r="CK718" s="300"/>
      <c r="CL718" s="300"/>
      <c r="CM718" s="300"/>
      <c r="CN718" s="300"/>
      <c r="CO718" s="300"/>
      <c r="CP718" s="300"/>
      <c r="CQ718" s="300"/>
      <c r="CR718" s="300"/>
      <c r="CS718" s="300"/>
      <c r="CT718" s="300"/>
      <c r="CU718" s="300"/>
      <c r="CV718" s="300"/>
      <c r="CW718" s="300"/>
      <c r="CX718" s="300"/>
      <c r="CY718" s="300"/>
      <c r="CZ718" s="300"/>
      <c r="DA718" s="300"/>
      <c r="DB718" s="300"/>
      <c r="DC718" s="300"/>
      <c r="DD718" s="300"/>
      <c r="DE718" s="300"/>
      <c r="DF718" s="300"/>
      <c r="DG718" s="300"/>
      <c r="DH718" s="300"/>
      <c r="DI718" s="300"/>
      <c r="DJ718" s="300"/>
      <c r="DK718" s="300"/>
      <c r="DL718" s="300"/>
      <c r="DM718" s="300"/>
      <c r="DN718" s="300"/>
      <c r="DO718" s="300"/>
      <c r="DP718" s="300"/>
      <c r="DQ718" s="300"/>
      <c r="DR718" s="300"/>
      <c r="DS718" s="300"/>
      <c r="DT718" s="300"/>
      <c r="DU718" s="300"/>
      <c r="DV718" s="300"/>
      <c r="DW718" s="300"/>
      <c r="DX718" s="300"/>
      <c r="DY718" s="300"/>
      <c r="DZ718" s="300"/>
      <c r="EA718" s="300"/>
      <c r="EB718" s="300"/>
      <c r="EC718" s="300"/>
      <c r="ED718" s="300"/>
      <c r="EE718" s="300"/>
      <c r="EF718" s="300"/>
      <c r="EG718" s="301"/>
      <c r="EH718" s="301"/>
      <c r="EI718" s="301"/>
      <c r="EJ718" s="301"/>
      <c r="EK718" s="301"/>
      <c r="EL718" s="301"/>
      <c r="EM718" s="301"/>
      <c r="EN718" s="301"/>
      <c r="EO718" s="301"/>
      <c r="EP718" s="301"/>
      <c r="EQ718" s="301"/>
      <c r="ER718" s="301"/>
      <c r="ES718" s="301"/>
      <c r="ET718" s="301"/>
    </row>
    <row r="719" spans="1:150" x14ac:dyDescent="0.25">
      <c r="A719" s="301"/>
      <c r="C719" s="301"/>
      <c r="D719" s="301"/>
      <c r="E719" s="301"/>
      <c r="F719" s="301"/>
      <c r="G719" s="301"/>
      <c r="H719" s="301"/>
      <c r="I719" s="301"/>
      <c r="J719" s="300"/>
      <c r="K719" s="300"/>
      <c r="L719" s="300"/>
      <c r="M719" s="300"/>
      <c r="N719" s="300"/>
      <c r="O719" s="300"/>
      <c r="P719" s="300"/>
      <c r="Q719" s="300"/>
      <c r="R719" s="300"/>
      <c r="S719" s="300"/>
      <c r="T719" s="300"/>
      <c r="U719" s="300"/>
      <c r="V719" s="300"/>
      <c r="W719" s="300"/>
      <c r="X719" s="300"/>
      <c r="Y719" s="300"/>
      <c r="Z719" s="300"/>
      <c r="AA719" s="300"/>
      <c r="AB719" s="300"/>
      <c r="AC719" s="300"/>
      <c r="AD719" s="300"/>
      <c r="AE719" s="300"/>
      <c r="AF719" s="300"/>
      <c r="AG719" s="300"/>
      <c r="AH719" s="300"/>
      <c r="AI719" s="300"/>
      <c r="AJ719" s="300"/>
      <c r="AK719" s="300"/>
      <c r="AL719" s="300"/>
      <c r="AM719" s="300"/>
      <c r="AN719" s="300"/>
      <c r="AO719" s="300"/>
      <c r="AP719" s="300"/>
      <c r="AQ719" s="300"/>
      <c r="AR719" s="300"/>
      <c r="AS719" s="300"/>
      <c r="AT719" s="300"/>
      <c r="AU719" s="300"/>
      <c r="AV719" s="300"/>
      <c r="AW719" s="300"/>
      <c r="AX719" s="300"/>
      <c r="AY719" s="300"/>
      <c r="AZ719" s="300"/>
      <c r="BA719" s="300"/>
      <c r="BB719" s="300"/>
      <c r="BC719" s="300"/>
      <c r="BD719" s="300"/>
      <c r="BE719" s="300"/>
      <c r="BF719" s="300"/>
      <c r="BG719" s="300"/>
      <c r="BH719" s="300"/>
      <c r="BI719" s="300"/>
      <c r="BJ719" s="300"/>
      <c r="BK719" s="300"/>
      <c r="BL719" s="300"/>
      <c r="BM719" s="300"/>
      <c r="BN719" s="300"/>
      <c r="BO719" s="300"/>
      <c r="BP719" s="300"/>
      <c r="BQ719" s="300"/>
      <c r="BR719" s="300"/>
      <c r="BS719" s="300"/>
      <c r="BT719" s="300"/>
      <c r="BU719" s="300"/>
      <c r="BV719" s="300"/>
      <c r="BW719" s="300"/>
      <c r="BX719" s="300"/>
      <c r="BY719" s="300"/>
      <c r="BZ719" s="300"/>
      <c r="CA719" s="300"/>
      <c r="CB719" s="300"/>
      <c r="CC719" s="300"/>
      <c r="CD719" s="300"/>
      <c r="CE719" s="300"/>
      <c r="CF719" s="300"/>
      <c r="CG719" s="300"/>
      <c r="CH719" s="300"/>
      <c r="CI719" s="300"/>
      <c r="CJ719" s="300"/>
      <c r="CK719" s="300"/>
      <c r="CL719" s="300"/>
      <c r="CM719" s="300"/>
      <c r="CN719" s="300"/>
      <c r="CO719" s="300"/>
      <c r="CP719" s="300"/>
      <c r="CQ719" s="300"/>
      <c r="CR719" s="300"/>
      <c r="CS719" s="300"/>
      <c r="CT719" s="300"/>
      <c r="CU719" s="300"/>
      <c r="CV719" s="300"/>
      <c r="CW719" s="300"/>
      <c r="CX719" s="300"/>
      <c r="CY719" s="300"/>
      <c r="CZ719" s="300"/>
      <c r="DA719" s="300"/>
      <c r="DB719" s="300"/>
      <c r="DC719" s="300"/>
      <c r="DD719" s="300"/>
      <c r="DE719" s="300"/>
      <c r="DF719" s="300"/>
      <c r="DG719" s="300"/>
      <c r="DH719" s="300"/>
      <c r="DI719" s="300"/>
      <c r="DJ719" s="300"/>
      <c r="DK719" s="300"/>
      <c r="DL719" s="300"/>
      <c r="DM719" s="300"/>
      <c r="DN719" s="300"/>
      <c r="DO719" s="300"/>
      <c r="DP719" s="300"/>
      <c r="DQ719" s="300"/>
      <c r="DR719" s="300"/>
      <c r="DS719" s="300"/>
      <c r="DT719" s="300"/>
      <c r="DU719" s="300"/>
      <c r="DV719" s="300"/>
      <c r="DW719" s="300"/>
      <c r="DX719" s="300"/>
      <c r="DY719" s="300"/>
      <c r="DZ719" s="300"/>
      <c r="EA719" s="300"/>
      <c r="EB719" s="300"/>
      <c r="EC719" s="300"/>
      <c r="ED719" s="300"/>
      <c r="EE719" s="300"/>
      <c r="EF719" s="300"/>
      <c r="EG719" s="301"/>
      <c r="EH719" s="301"/>
      <c r="EI719" s="301"/>
      <c r="EJ719" s="301"/>
      <c r="EK719" s="301"/>
      <c r="EL719" s="301"/>
      <c r="EM719" s="301"/>
      <c r="EN719" s="301"/>
      <c r="EO719" s="301"/>
      <c r="EP719" s="301"/>
      <c r="EQ719" s="301"/>
      <c r="ER719" s="301"/>
      <c r="ES719" s="301"/>
      <c r="ET719" s="301"/>
    </row>
    <row r="720" spans="1:150" x14ac:dyDescent="0.25">
      <c r="A720" s="301"/>
      <c r="C720" s="301"/>
      <c r="D720" s="301"/>
      <c r="E720" s="301"/>
      <c r="F720" s="301"/>
      <c r="G720" s="301"/>
      <c r="H720" s="301"/>
      <c r="I720" s="301"/>
      <c r="J720" s="300"/>
      <c r="K720" s="300"/>
      <c r="L720" s="300"/>
      <c r="M720" s="300"/>
      <c r="N720" s="300"/>
      <c r="O720" s="300"/>
      <c r="P720" s="300"/>
      <c r="Q720" s="300"/>
      <c r="R720" s="300"/>
      <c r="S720" s="300"/>
      <c r="T720" s="300"/>
      <c r="U720" s="300"/>
      <c r="V720" s="300"/>
      <c r="W720" s="300"/>
      <c r="X720" s="300"/>
      <c r="Y720" s="300"/>
      <c r="Z720" s="300"/>
      <c r="AA720" s="300"/>
      <c r="AB720" s="300"/>
      <c r="AC720" s="300"/>
      <c r="AD720" s="300"/>
      <c r="AE720" s="300"/>
      <c r="AF720" s="300"/>
      <c r="AG720" s="300"/>
      <c r="AH720" s="300"/>
      <c r="AI720" s="300"/>
      <c r="AJ720" s="300"/>
      <c r="AK720" s="300"/>
      <c r="AL720" s="300"/>
      <c r="AM720" s="300"/>
      <c r="AN720" s="300"/>
      <c r="AO720" s="300"/>
      <c r="AP720" s="300"/>
      <c r="AQ720" s="300"/>
      <c r="AR720" s="300"/>
      <c r="AS720" s="300"/>
      <c r="AT720" s="300"/>
      <c r="AU720" s="300"/>
      <c r="AV720" s="300"/>
      <c r="AW720" s="300"/>
      <c r="AX720" s="300"/>
      <c r="AY720" s="300"/>
      <c r="AZ720" s="300"/>
      <c r="BA720" s="300"/>
      <c r="BB720" s="300"/>
      <c r="BC720" s="300"/>
      <c r="BD720" s="300"/>
      <c r="BE720" s="300"/>
      <c r="BF720" s="300"/>
      <c r="BG720" s="300"/>
      <c r="BH720" s="300"/>
      <c r="BI720" s="300"/>
      <c r="BJ720" s="300"/>
      <c r="BK720" s="300"/>
      <c r="BL720" s="300"/>
      <c r="BM720" s="300"/>
      <c r="BN720" s="300"/>
      <c r="BO720" s="300"/>
      <c r="BP720" s="300"/>
      <c r="BQ720" s="300"/>
      <c r="BR720" s="300"/>
      <c r="BS720" s="300"/>
      <c r="BT720" s="300"/>
      <c r="BU720" s="300"/>
      <c r="BV720" s="300"/>
      <c r="BW720" s="300"/>
      <c r="BX720" s="300"/>
      <c r="BY720" s="300"/>
      <c r="BZ720" s="300"/>
      <c r="CA720" s="300"/>
      <c r="CB720" s="300"/>
      <c r="CC720" s="300"/>
      <c r="CD720" s="300"/>
      <c r="CE720" s="300"/>
      <c r="CF720" s="300"/>
      <c r="CG720" s="300"/>
      <c r="CH720" s="300"/>
      <c r="CI720" s="300"/>
      <c r="CJ720" s="300"/>
      <c r="CK720" s="300"/>
      <c r="CL720" s="300"/>
      <c r="CM720" s="300"/>
      <c r="CN720" s="300"/>
      <c r="CO720" s="300"/>
      <c r="CP720" s="300"/>
      <c r="CQ720" s="300"/>
      <c r="CR720" s="300"/>
      <c r="CS720" s="300"/>
      <c r="CT720" s="300"/>
      <c r="CU720" s="300"/>
      <c r="CV720" s="300"/>
      <c r="CW720" s="300"/>
      <c r="CX720" s="300"/>
      <c r="CY720" s="300"/>
      <c r="CZ720" s="300"/>
      <c r="DA720" s="300"/>
      <c r="DB720" s="300"/>
      <c r="DC720" s="300"/>
      <c r="DD720" s="300"/>
      <c r="DE720" s="300"/>
      <c r="DF720" s="300"/>
      <c r="DG720" s="300"/>
      <c r="DH720" s="300"/>
      <c r="DI720" s="300"/>
      <c r="DJ720" s="300"/>
      <c r="DK720" s="300"/>
      <c r="DL720" s="300"/>
      <c r="DM720" s="300"/>
      <c r="DN720" s="300"/>
      <c r="DO720" s="300"/>
      <c r="DP720" s="300"/>
      <c r="DQ720" s="300"/>
      <c r="DR720" s="300"/>
      <c r="DS720" s="300"/>
      <c r="DT720" s="300"/>
      <c r="DU720" s="300"/>
      <c r="DV720" s="300"/>
      <c r="DW720" s="300"/>
      <c r="DX720" s="300"/>
      <c r="DY720" s="300"/>
      <c r="DZ720" s="300"/>
      <c r="EA720" s="300"/>
      <c r="EB720" s="300"/>
      <c r="EC720" s="300"/>
      <c r="ED720" s="300"/>
      <c r="EE720" s="300"/>
      <c r="EF720" s="300"/>
      <c r="EG720" s="301"/>
      <c r="EH720" s="301"/>
      <c r="EI720" s="301"/>
      <c r="EJ720" s="301"/>
      <c r="EK720" s="301"/>
      <c r="EL720" s="301"/>
      <c r="EM720" s="301"/>
      <c r="EN720" s="301"/>
      <c r="EO720" s="301"/>
      <c r="EP720" s="301"/>
      <c r="EQ720" s="301"/>
      <c r="ER720" s="301"/>
      <c r="ES720" s="301"/>
      <c r="ET720" s="301"/>
    </row>
    <row r="721" spans="1:150" x14ac:dyDescent="0.25">
      <c r="A721" s="301"/>
      <c r="C721" s="301"/>
      <c r="D721" s="301"/>
      <c r="E721" s="301"/>
      <c r="F721" s="301"/>
      <c r="G721" s="301"/>
      <c r="H721" s="301"/>
      <c r="I721" s="301"/>
      <c r="J721" s="300"/>
      <c r="K721" s="300"/>
      <c r="L721" s="300"/>
      <c r="M721" s="300"/>
      <c r="N721" s="300"/>
      <c r="O721" s="300"/>
      <c r="P721" s="300"/>
      <c r="Q721" s="300"/>
      <c r="R721" s="300"/>
      <c r="S721" s="300"/>
      <c r="T721" s="300"/>
      <c r="U721" s="300"/>
      <c r="V721" s="300"/>
      <c r="W721" s="300"/>
      <c r="X721" s="300"/>
      <c r="Y721" s="300"/>
      <c r="Z721" s="300"/>
      <c r="AA721" s="300"/>
      <c r="AB721" s="300"/>
      <c r="AC721" s="300"/>
      <c r="AD721" s="300"/>
      <c r="AE721" s="300"/>
      <c r="AF721" s="300"/>
      <c r="AG721" s="300"/>
      <c r="AH721" s="300"/>
      <c r="AI721" s="300"/>
      <c r="AJ721" s="300"/>
      <c r="AK721" s="300"/>
      <c r="AL721" s="300"/>
      <c r="AM721" s="300"/>
      <c r="AN721" s="300"/>
      <c r="AO721" s="300"/>
      <c r="AP721" s="300"/>
      <c r="AQ721" s="300"/>
      <c r="AR721" s="300"/>
      <c r="AS721" s="300"/>
      <c r="AT721" s="300"/>
      <c r="AU721" s="300"/>
      <c r="AV721" s="300"/>
      <c r="AW721" s="300"/>
      <c r="AX721" s="300"/>
      <c r="AY721" s="300"/>
      <c r="AZ721" s="300"/>
      <c r="BA721" s="300"/>
      <c r="BB721" s="300"/>
      <c r="BC721" s="300"/>
      <c r="BD721" s="300"/>
      <c r="BE721" s="300"/>
      <c r="BF721" s="300"/>
      <c r="BG721" s="300"/>
      <c r="BH721" s="300"/>
      <c r="BI721" s="300"/>
      <c r="BJ721" s="300"/>
      <c r="BK721" s="300"/>
      <c r="BL721" s="300"/>
      <c r="BM721" s="300"/>
      <c r="BN721" s="300"/>
      <c r="BO721" s="300"/>
      <c r="BP721" s="300"/>
      <c r="BQ721" s="300"/>
      <c r="BR721" s="300"/>
      <c r="BS721" s="300"/>
      <c r="BT721" s="300"/>
      <c r="BU721" s="300"/>
      <c r="BV721" s="300"/>
      <c r="BW721" s="300"/>
      <c r="BX721" s="300"/>
      <c r="BY721" s="300"/>
      <c r="BZ721" s="300"/>
      <c r="CA721" s="300"/>
      <c r="CB721" s="300"/>
      <c r="CC721" s="300"/>
      <c r="CD721" s="300"/>
      <c r="CE721" s="300"/>
      <c r="CF721" s="300"/>
      <c r="CG721" s="300"/>
      <c r="CH721" s="300"/>
      <c r="CI721" s="300"/>
      <c r="CJ721" s="300"/>
      <c r="CK721" s="300"/>
      <c r="CL721" s="300"/>
      <c r="CM721" s="300"/>
      <c r="CN721" s="300"/>
      <c r="CO721" s="300"/>
      <c r="CP721" s="300"/>
      <c r="CQ721" s="300"/>
      <c r="CR721" s="300"/>
      <c r="CS721" s="300"/>
      <c r="CT721" s="300"/>
      <c r="CU721" s="300"/>
      <c r="CV721" s="300"/>
      <c r="CW721" s="300"/>
      <c r="CX721" s="300"/>
      <c r="CY721" s="300"/>
      <c r="CZ721" s="300"/>
      <c r="DA721" s="300"/>
      <c r="DB721" s="300"/>
      <c r="DC721" s="300"/>
      <c r="DD721" s="300"/>
      <c r="DE721" s="300"/>
      <c r="DF721" s="300"/>
      <c r="DG721" s="300"/>
      <c r="DH721" s="300"/>
      <c r="DI721" s="300"/>
      <c r="DJ721" s="300"/>
      <c r="DK721" s="300"/>
      <c r="DL721" s="300"/>
      <c r="DM721" s="300"/>
      <c r="DN721" s="300"/>
      <c r="DO721" s="300"/>
      <c r="DP721" s="300"/>
      <c r="DQ721" s="300"/>
      <c r="DR721" s="300"/>
      <c r="DS721" s="300"/>
      <c r="DT721" s="300"/>
      <c r="DU721" s="300"/>
      <c r="DV721" s="300"/>
      <c r="DW721" s="300"/>
      <c r="DX721" s="300"/>
      <c r="DY721" s="300"/>
      <c r="DZ721" s="300"/>
      <c r="EA721" s="300"/>
      <c r="EB721" s="300"/>
      <c r="EC721" s="300"/>
      <c r="ED721" s="300"/>
      <c r="EE721" s="300"/>
      <c r="EF721" s="300"/>
      <c r="EG721" s="301"/>
      <c r="EH721" s="301"/>
      <c r="EI721" s="301"/>
      <c r="EJ721" s="301"/>
      <c r="EK721" s="301"/>
      <c r="EL721" s="301"/>
      <c r="EM721" s="301"/>
      <c r="EN721" s="301"/>
      <c r="EO721" s="301"/>
      <c r="EP721" s="301"/>
      <c r="EQ721" s="301"/>
      <c r="ER721" s="301"/>
      <c r="ES721" s="301"/>
      <c r="ET721" s="301"/>
    </row>
    <row r="722" spans="1:150" x14ac:dyDescent="0.25">
      <c r="A722" s="301"/>
      <c r="C722" s="301"/>
      <c r="D722" s="301"/>
      <c r="E722" s="301"/>
      <c r="F722" s="301"/>
      <c r="G722" s="301"/>
      <c r="H722" s="301"/>
      <c r="I722" s="301"/>
      <c r="J722" s="300"/>
      <c r="K722" s="300"/>
      <c r="L722" s="300"/>
      <c r="M722" s="300"/>
      <c r="N722" s="300"/>
      <c r="O722" s="300"/>
      <c r="P722" s="300"/>
      <c r="Q722" s="300"/>
      <c r="R722" s="300"/>
      <c r="S722" s="300"/>
      <c r="T722" s="300"/>
      <c r="U722" s="300"/>
      <c r="V722" s="300"/>
      <c r="W722" s="300"/>
      <c r="X722" s="300"/>
      <c r="Y722" s="300"/>
      <c r="Z722" s="300"/>
      <c r="AA722" s="300"/>
      <c r="AB722" s="300"/>
      <c r="AC722" s="300"/>
      <c r="AD722" s="300"/>
      <c r="AE722" s="300"/>
      <c r="AF722" s="300"/>
      <c r="AG722" s="300"/>
      <c r="AH722" s="300"/>
      <c r="AI722" s="300"/>
      <c r="AJ722" s="300"/>
      <c r="AK722" s="300"/>
      <c r="AL722" s="300"/>
      <c r="AM722" s="300"/>
      <c r="AN722" s="300"/>
      <c r="AO722" s="300"/>
      <c r="AP722" s="300"/>
      <c r="AQ722" s="300"/>
      <c r="AR722" s="300"/>
      <c r="AS722" s="300"/>
      <c r="AT722" s="300"/>
      <c r="AU722" s="300"/>
      <c r="AV722" s="300"/>
      <c r="AW722" s="300"/>
      <c r="AX722" s="300"/>
      <c r="AY722" s="300"/>
      <c r="AZ722" s="300"/>
      <c r="BA722" s="300"/>
      <c r="BB722" s="300"/>
      <c r="BC722" s="300"/>
      <c r="BD722" s="300"/>
      <c r="BE722" s="300"/>
      <c r="BF722" s="300"/>
      <c r="BG722" s="300"/>
      <c r="BH722" s="300"/>
      <c r="BI722" s="300"/>
      <c r="BJ722" s="300"/>
      <c r="BK722" s="300"/>
      <c r="BL722" s="300"/>
      <c r="BM722" s="300"/>
      <c r="BN722" s="300"/>
      <c r="BO722" s="300"/>
      <c r="BP722" s="300"/>
      <c r="BQ722" s="300"/>
      <c r="BR722" s="300"/>
      <c r="BS722" s="300"/>
      <c r="BT722" s="300"/>
      <c r="BU722" s="300"/>
      <c r="BV722" s="300"/>
      <c r="BW722" s="300"/>
      <c r="BX722" s="300"/>
      <c r="BY722" s="300"/>
      <c r="BZ722" s="300"/>
      <c r="CA722" s="300"/>
      <c r="CB722" s="300"/>
      <c r="CC722" s="300"/>
      <c r="CD722" s="300"/>
      <c r="CE722" s="300"/>
      <c r="CF722" s="300"/>
      <c r="CG722" s="300"/>
      <c r="CH722" s="300"/>
      <c r="CI722" s="300"/>
      <c r="CJ722" s="300"/>
      <c r="CK722" s="300"/>
      <c r="CL722" s="300"/>
      <c r="CM722" s="300"/>
      <c r="CN722" s="300"/>
      <c r="CO722" s="300"/>
      <c r="CP722" s="300"/>
      <c r="CQ722" s="300"/>
      <c r="CR722" s="300"/>
      <c r="CS722" s="300"/>
      <c r="CT722" s="300"/>
      <c r="CU722" s="300"/>
      <c r="CV722" s="300"/>
      <c r="CW722" s="300"/>
      <c r="CX722" s="300"/>
      <c r="CY722" s="300"/>
      <c r="CZ722" s="300"/>
      <c r="DA722" s="300"/>
      <c r="DB722" s="300"/>
      <c r="DC722" s="300"/>
      <c r="DD722" s="300"/>
      <c r="DE722" s="300"/>
      <c r="DF722" s="300"/>
      <c r="DG722" s="300"/>
      <c r="DH722" s="300"/>
      <c r="DI722" s="300"/>
      <c r="DJ722" s="300"/>
      <c r="DK722" s="300"/>
      <c r="DL722" s="300"/>
      <c r="DM722" s="300"/>
      <c r="DN722" s="300"/>
      <c r="DO722" s="300"/>
      <c r="DP722" s="300"/>
      <c r="DQ722" s="300"/>
      <c r="DR722" s="300"/>
      <c r="DS722" s="300"/>
      <c r="DT722" s="300"/>
      <c r="DU722" s="300"/>
      <c r="DV722" s="300"/>
      <c r="DW722" s="300"/>
      <c r="DX722" s="300"/>
      <c r="DY722" s="300"/>
      <c r="DZ722" s="300"/>
      <c r="EA722" s="300"/>
      <c r="EB722" s="300"/>
      <c r="EC722" s="300"/>
      <c r="ED722" s="300"/>
      <c r="EE722" s="300"/>
      <c r="EF722" s="300"/>
      <c r="EG722" s="301"/>
      <c r="EH722" s="301"/>
      <c r="EI722" s="301"/>
      <c r="EJ722" s="301"/>
      <c r="EK722" s="301"/>
      <c r="EL722" s="301"/>
      <c r="EM722" s="301"/>
      <c r="EN722" s="301"/>
      <c r="EO722" s="301"/>
      <c r="EP722" s="301"/>
      <c r="EQ722" s="301"/>
      <c r="ER722" s="301"/>
      <c r="ES722" s="301"/>
      <c r="ET722" s="301"/>
    </row>
    <row r="723" spans="1:150" x14ac:dyDescent="0.25">
      <c r="A723" s="301"/>
      <c r="C723" s="301"/>
      <c r="D723" s="301"/>
      <c r="E723" s="301"/>
      <c r="F723" s="301"/>
      <c r="G723" s="301"/>
      <c r="H723" s="301"/>
      <c r="I723" s="301"/>
      <c r="J723" s="300"/>
      <c r="K723" s="300"/>
      <c r="L723" s="300"/>
      <c r="M723" s="300"/>
      <c r="N723" s="300"/>
      <c r="O723" s="300"/>
      <c r="P723" s="300"/>
      <c r="Q723" s="300"/>
      <c r="R723" s="300"/>
      <c r="S723" s="300"/>
      <c r="T723" s="300"/>
      <c r="U723" s="300"/>
      <c r="V723" s="300"/>
      <c r="W723" s="300"/>
      <c r="X723" s="300"/>
      <c r="Y723" s="300"/>
      <c r="Z723" s="300"/>
      <c r="AA723" s="300"/>
      <c r="AB723" s="300"/>
      <c r="AC723" s="300"/>
      <c r="AD723" s="300"/>
      <c r="AE723" s="300"/>
      <c r="AF723" s="300"/>
      <c r="AG723" s="300"/>
      <c r="AH723" s="300"/>
      <c r="AI723" s="300"/>
      <c r="AJ723" s="300"/>
      <c r="AK723" s="300"/>
      <c r="AL723" s="300"/>
      <c r="AM723" s="300"/>
      <c r="AN723" s="300"/>
      <c r="AO723" s="300"/>
      <c r="AP723" s="300"/>
      <c r="AQ723" s="300"/>
      <c r="AR723" s="300"/>
      <c r="AS723" s="300"/>
      <c r="AT723" s="300"/>
      <c r="AU723" s="300"/>
      <c r="AV723" s="300"/>
      <c r="AW723" s="300"/>
      <c r="AX723" s="300"/>
      <c r="AY723" s="300"/>
      <c r="AZ723" s="300"/>
      <c r="BA723" s="300"/>
      <c r="BB723" s="300"/>
      <c r="BC723" s="300"/>
      <c r="BD723" s="300"/>
      <c r="BE723" s="300"/>
      <c r="BF723" s="300"/>
      <c r="BG723" s="300"/>
      <c r="BH723" s="300"/>
      <c r="BI723" s="300"/>
      <c r="BJ723" s="300"/>
      <c r="BK723" s="300"/>
      <c r="BL723" s="300"/>
      <c r="BM723" s="300"/>
      <c r="BN723" s="300"/>
      <c r="BO723" s="300"/>
      <c r="BP723" s="300"/>
      <c r="BQ723" s="300"/>
      <c r="BR723" s="300"/>
      <c r="BS723" s="300"/>
      <c r="BT723" s="300"/>
      <c r="BU723" s="300"/>
      <c r="BV723" s="300"/>
      <c r="BW723" s="300"/>
      <c r="BX723" s="300"/>
      <c r="BY723" s="300"/>
      <c r="BZ723" s="300"/>
      <c r="CA723" s="300"/>
      <c r="CB723" s="300"/>
      <c r="CC723" s="300"/>
      <c r="CD723" s="300"/>
      <c r="CE723" s="300"/>
      <c r="CF723" s="300"/>
      <c r="CG723" s="300"/>
      <c r="CH723" s="300"/>
      <c r="CI723" s="300"/>
      <c r="CJ723" s="300"/>
      <c r="CK723" s="300"/>
      <c r="CL723" s="300"/>
      <c r="CM723" s="300"/>
      <c r="CN723" s="300"/>
      <c r="CO723" s="300"/>
      <c r="CP723" s="300"/>
      <c r="CQ723" s="300"/>
      <c r="CR723" s="300"/>
      <c r="CS723" s="300"/>
      <c r="CT723" s="300"/>
      <c r="CU723" s="300"/>
      <c r="CV723" s="300"/>
      <c r="CW723" s="300"/>
      <c r="CX723" s="300"/>
      <c r="CY723" s="300"/>
      <c r="CZ723" s="300"/>
      <c r="DA723" s="300"/>
      <c r="DB723" s="300"/>
      <c r="DC723" s="300"/>
      <c r="DD723" s="300"/>
      <c r="DE723" s="300"/>
      <c r="DF723" s="300"/>
      <c r="DG723" s="300"/>
      <c r="DH723" s="300"/>
      <c r="DI723" s="300"/>
      <c r="DJ723" s="300"/>
      <c r="DK723" s="300"/>
      <c r="DL723" s="300"/>
      <c r="DM723" s="300"/>
      <c r="DN723" s="300"/>
      <c r="DO723" s="300"/>
      <c r="DP723" s="300"/>
      <c r="DQ723" s="300"/>
      <c r="DR723" s="300"/>
      <c r="DS723" s="300"/>
      <c r="DT723" s="300"/>
      <c r="DU723" s="300"/>
      <c r="DV723" s="300"/>
      <c r="DW723" s="300"/>
      <c r="DX723" s="300"/>
      <c r="DY723" s="300"/>
      <c r="DZ723" s="300"/>
      <c r="EA723" s="300"/>
      <c r="EB723" s="300"/>
      <c r="EC723" s="300"/>
      <c r="ED723" s="300"/>
      <c r="EE723" s="300"/>
      <c r="EF723" s="300"/>
      <c r="EG723" s="301"/>
      <c r="EH723" s="301"/>
      <c r="EI723" s="301"/>
      <c r="EJ723" s="301"/>
      <c r="EK723" s="301"/>
      <c r="EL723" s="301"/>
      <c r="EM723" s="301"/>
      <c r="EN723" s="301"/>
      <c r="EO723" s="301"/>
      <c r="EP723" s="301"/>
      <c r="EQ723" s="301"/>
      <c r="ER723" s="301"/>
      <c r="ES723" s="301"/>
      <c r="ET723" s="301"/>
    </row>
    <row r="724" spans="1:150" x14ac:dyDescent="0.25">
      <c r="A724" s="301"/>
      <c r="C724" s="301"/>
      <c r="D724" s="301"/>
      <c r="E724" s="301"/>
      <c r="F724" s="301"/>
      <c r="G724" s="301"/>
      <c r="H724" s="301"/>
      <c r="I724" s="301"/>
      <c r="J724" s="300"/>
      <c r="K724" s="300"/>
      <c r="L724" s="300"/>
      <c r="M724" s="300"/>
      <c r="N724" s="300"/>
      <c r="O724" s="300"/>
      <c r="P724" s="300"/>
      <c r="Q724" s="300"/>
      <c r="R724" s="300"/>
      <c r="S724" s="300"/>
      <c r="T724" s="300"/>
      <c r="U724" s="300"/>
      <c r="V724" s="300"/>
      <c r="W724" s="300"/>
      <c r="X724" s="300"/>
      <c r="Y724" s="300"/>
      <c r="Z724" s="300"/>
      <c r="AA724" s="300"/>
      <c r="AB724" s="300"/>
      <c r="AC724" s="300"/>
      <c r="AD724" s="300"/>
      <c r="AE724" s="300"/>
      <c r="AF724" s="300"/>
      <c r="AG724" s="300"/>
      <c r="AH724" s="300"/>
      <c r="AI724" s="300"/>
      <c r="AJ724" s="300"/>
      <c r="AK724" s="300"/>
      <c r="AL724" s="300"/>
      <c r="AM724" s="300"/>
      <c r="AN724" s="300"/>
      <c r="AO724" s="300"/>
      <c r="AP724" s="300"/>
      <c r="AQ724" s="300"/>
      <c r="AR724" s="300"/>
      <c r="AS724" s="300"/>
      <c r="AT724" s="300"/>
      <c r="AU724" s="300"/>
      <c r="AV724" s="300"/>
      <c r="AW724" s="300"/>
      <c r="AX724" s="300"/>
      <c r="AY724" s="300"/>
      <c r="AZ724" s="300"/>
      <c r="BA724" s="300"/>
      <c r="BB724" s="300"/>
      <c r="BC724" s="300"/>
      <c r="BD724" s="300"/>
      <c r="BE724" s="300"/>
      <c r="BF724" s="300"/>
      <c r="BG724" s="300"/>
      <c r="BH724" s="300"/>
      <c r="BI724" s="300"/>
      <c r="BJ724" s="300"/>
      <c r="BK724" s="300"/>
      <c r="BL724" s="300"/>
      <c r="BM724" s="300"/>
      <c r="BN724" s="300"/>
      <c r="BO724" s="300"/>
      <c r="BP724" s="300"/>
      <c r="BQ724" s="300"/>
      <c r="BR724" s="300"/>
      <c r="BS724" s="300"/>
      <c r="BT724" s="300"/>
      <c r="BU724" s="300"/>
      <c r="BV724" s="300"/>
      <c r="BW724" s="300"/>
      <c r="BX724" s="300"/>
      <c r="BY724" s="300"/>
      <c r="BZ724" s="300"/>
      <c r="CA724" s="300"/>
      <c r="CB724" s="300"/>
      <c r="CC724" s="300"/>
      <c r="CD724" s="300"/>
      <c r="CE724" s="300"/>
      <c r="CF724" s="300"/>
      <c r="CG724" s="300"/>
      <c r="CH724" s="300"/>
      <c r="CI724" s="300"/>
      <c r="CJ724" s="300"/>
      <c r="CK724" s="300"/>
      <c r="CL724" s="300"/>
      <c r="CM724" s="300"/>
      <c r="CN724" s="300"/>
      <c r="CO724" s="300"/>
      <c r="CP724" s="300"/>
      <c r="CQ724" s="300"/>
      <c r="CR724" s="300"/>
      <c r="CS724" s="300"/>
      <c r="CT724" s="300"/>
      <c r="CU724" s="300"/>
      <c r="CV724" s="300"/>
      <c r="CW724" s="300"/>
      <c r="CX724" s="300"/>
      <c r="CY724" s="300"/>
      <c r="CZ724" s="300"/>
      <c r="DA724" s="300"/>
      <c r="DB724" s="300"/>
      <c r="DC724" s="300"/>
      <c r="DD724" s="300"/>
      <c r="DE724" s="300"/>
      <c r="DF724" s="300"/>
      <c r="DG724" s="300"/>
      <c r="DH724" s="300"/>
      <c r="DI724" s="300"/>
      <c r="DJ724" s="300"/>
      <c r="DK724" s="300"/>
      <c r="DL724" s="300"/>
      <c r="DM724" s="300"/>
      <c r="DN724" s="300"/>
      <c r="DO724" s="300"/>
      <c r="DP724" s="300"/>
      <c r="DQ724" s="300"/>
      <c r="DR724" s="300"/>
      <c r="DS724" s="300"/>
      <c r="DT724" s="300"/>
      <c r="DU724" s="300"/>
      <c r="DV724" s="300"/>
      <c r="DW724" s="300"/>
      <c r="DX724" s="300"/>
      <c r="DY724" s="300"/>
      <c r="DZ724" s="300"/>
      <c r="EA724" s="300"/>
      <c r="EB724" s="300"/>
      <c r="EC724" s="300"/>
      <c r="ED724" s="300"/>
      <c r="EE724" s="300"/>
      <c r="EF724" s="300"/>
      <c r="EG724" s="301"/>
      <c r="EH724" s="301"/>
      <c r="EI724" s="301"/>
      <c r="EJ724" s="301"/>
      <c r="EK724" s="301"/>
      <c r="EL724" s="301"/>
      <c r="EM724" s="301"/>
      <c r="EN724" s="301"/>
      <c r="EO724" s="301"/>
      <c r="EP724" s="301"/>
      <c r="EQ724" s="301"/>
      <c r="ER724" s="301"/>
      <c r="ES724" s="301"/>
      <c r="ET724" s="301"/>
    </row>
    <row r="725" spans="1:150" x14ac:dyDescent="0.25">
      <c r="A725" s="301"/>
      <c r="C725" s="301"/>
      <c r="D725" s="301"/>
      <c r="E725" s="301"/>
      <c r="F725" s="301"/>
      <c r="G725" s="301"/>
      <c r="H725" s="301"/>
      <c r="I725" s="301"/>
      <c r="J725" s="300"/>
      <c r="K725" s="300"/>
      <c r="L725" s="300"/>
      <c r="M725" s="300"/>
      <c r="N725" s="300"/>
      <c r="O725" s="300"/>
      <c r="P725" s="300"/>
      <c r="Q725" s="300"/>
      <c r="R725" s="300"/>
      <c r="S725" s="300"/>
      <c r="T725" s="300"/>
      <c r="U725" s="300"/>
      <c r="V725" s="300"/>
      <c r="W725" s="300"/>
      <c r="X725" s="300"/>
      <c r="Y725" s="300"/>
      <c r="Z725" s="300"/>
      <c r="AA725" s="300"/>
      <c r="AB725" s="300"/>
      <c r="AC725" s="300"/>
      <c r="AD725" s="300"/>
      <c r="AE725" s="300"/>
      <c r="AF725" s="300"/>
      <c r="AG725" s="300"/>
      <c r="AH725" s="300"/>
      <c r="AI725" s="300"/>
      <c r="AJ725" s="300"/>
      <c r="AK725" s="300"/>
      <c r="AL725" s="300"/>
      <c r="AM725" s="300"/>
      <c r="AN725" s="300"/>
      <c r="AO725" s="300"/>
      <c r="AP725" s="300"/>
      <c r="AQ725" s="300"/>
      <c r="AR725" s="300"/>
      <c r="AS725" s="300"/>
      <c r="AT725" s="300"/>
      <c r="AU725" s="300"/>
      <c r="AV725" s="300"/>
      <c r="AW725" s="300"/>
      <c r="AX725" s="300"/>
      <c r="AY725" s="300"/>
      <c r="AZ725" s="300"/>
      <c r="BA725" s="300"/>
      <c r="BB725" s="300"/>
      <c r="BC725" s="300"/>
      <c r="BD725" s="300"/>
      <c r="BE725" s="300"/>
      <c r="BF725" s="300"/>
      <c r="BG725" s="300"/>
      <c r="BH725" s="300"/>
      <c r="BI725" s="300"/>
      <c r="BJ725" s="300"/>
      <c r="BK725" s="300"/>
      <c r="BL725" s="300"/>
      <c r="BM725" s="300"/>
      <c r="BN725" s="300"/>
      <c r="BO725" s="300"/>
      <c r="BP725" s="300"/>
      <c r="BQ725" s="300"/>
      <c r="BR725" s="300"/>
      <c r="BS725" s="300"/>
      <c r="BT725" s="300"/>
      <c r="BU725" s="300"/>
      <c r="BV725" s="300"/>
      <c r="BW725" s="300"/>
      <c r="BX725" s="300"/>
      <c r="BY725" s="300"/>
      <c r="BZ725" s="300"/>
      <c r="CA725" s="300"/>
      <c r="CB725" s="300"/>
      <c r="CC725" s="300"/>
      <c r="CD725" s="300"/>
      <c r="CE725" s="300"/>
      <c r="CF725" s="300"/>
      <c r="CG725" s="300"/>
      <c r="CH725" s="300"/>
      <c r="CI725" s="300"/>
      <c r="CJ725" s="300"/>
      <c r="CK725" s="300"/>
      <c r="CL725" s="300"/>
      <c r="CM725" s="300"/>
      <c r="CN725" s="300"/>
      <c r="CO725" s="300"/>
      <c r="CP725" s="300"/>
      <c r="CQ725" s="300"/>
      <c r="CR725" s="300"/>
      <c r="CS725" s="300"/>
      <c r="CT725" s="300"/>
      <c r="CU725" s="300"/>
      <c r="CV725" s="300"/>
      <c r="CW725" s="300"/>
      <c r="CX725" s="300"/>
      <c r="CY725" s="300"/>
      <c r="CZ725" s="300"/>
      <c r="DA725" s="300"/>
      <c r="DB725" s="300"/>
      <c r="DC725" s="300"/>
      <c r="DD725" s="300"/>
      <c r="DE725" s="300"/>
      <c r="DF725" s="300"/>
      <c r="DG725" s="300"/>
      <c r="DH725" s="300"/>
      <c r="DI725" s="300"/>
      <c r="DJ725" s="300"/>
      <c r="DK725" s="300"/>
      <c r="DL725" s="300"/>
      <c r="DM725" s="300"/>
      <c r="DN725" s="300"/>
      <c r="DO725" s="300"/>
      <c r="DP725" s="300"/>
      <c r="DQ725" s="300"/>
      <c r="DR725" s="300"/>
      <c r="DS725" s="300"/>
      <c r="DT725" s="300"/>
      <c r="DU725" s="300"/>
      <c r="DV725" s="300"/>
      <c r="DW725" s="300"/>
      <c r="DX725" s="300"/>
      <c r="DY725" s="300"/>
      <c r="DZ725" s="300"/>
      <c r="EA725" s="300"/>
      <c r="EB725" s="300"/>
      <c r="EC725" s="300"/>
      <c r="ED725" s="300"/>
      <c r="EE725" s="300"/>
      <c r="EF725" s="300"/>
      <c r="EG725" s="301"/>
      <c r="EH725" s="301"/>
      <c r="EI725" s="301"/>
      <c r="EJ725" s="301"/>
      <c r="EK725" s="301"/>
      <c r="EL725" s="301"/>
      <c r="EM725" s="301"/>
      <c r="EN725" s="301"/>
      <c r="EO725" s="301"/>
      <c r="EP725" s="301"/>
      <c r="EQ725" s="301"/>
      <c r="ER725" s="301"/>
      <c r="ES725" s="301"/>
      <c r="ET725" s="301"/>
    </row>
    <row r="726" spans="1:150" x14ac:dyDescent="0.25">
      <c r="A726" s="301"/>
      <c r="C726" s="301"/>
      <c r="D726" s="301"/>
      <c r="E726" s="301"/>
      <c r="F726" s="301"/>
      <c r="G726" s="301"/>
      <c r="H726" s="301"/>
      <c r="I726" s="301"/>
      <c r="J726" s="300"/>
      <c r="K726" s="300"/>
      <c r="L726" s="300"/>
      <c r="M726" s="300"/>
      <c r="N726" s="300"/>
      <c r="O726" s="300"/>
      <c r="P726" s="300"/>
      <c r="Q726" s="300"/>
      <c r="R726" s="300"/>
      <c r="S726" s="300"/>
      <c r="T726" s="300"/>
      <c r="U726" s="300"/>
      <c r="V726" s="300"/>
      <c r="W726" s="300"/>
      <c r="X726" s="300"/>
      <c r="Y726" s="300"/>
      <c r="Z726" s="300"/>
      <c r="AA726" s="300"/>
      <c r="AB726" s="300"/>
      <c r="AC726" s="300"/>
      <c r="AD726" s="300"/>
      <c r="AE726" s="300"/>
      <c r="AF726" s="300"/>
      <c r="AG726" s="300"/>
      <c r="AH726" s="300"/>
      <c r="AI726" s="300"/>
      <c r="AJ726" s="300"/>
      <c r="AK726" s="300"/>
      <c r="AL726" s="300"/>
      <c r="AM726" s="300"/>
      <c r="AN726" s="300"/>
      <c r="AO726" s="300"/>
      <c r="AP726" s="300"/>
      <c r="AQ726" s="300"/>
      <c r="AR726" s="300"/>
      <c r="AS726" s="300"/>
      <c r="AT726" s="300"/>
      <c r="AU726" s="300"/>
      <c r="AV726" s="300"/>
      <c r="AW726" s="300"/>
      <c r="AX726" s="300"/>
      <c r="AY726" s="300"/>
      <c r="AZ726" s="300"/>
      <c r="BA726" s="300"/>
      <c r="BB726" s="300"/>
      <c r="BC726" s="300"/>
      <c r="BD726" s="300"/>
      <c r="BE726" s="300"/>
      <c r="BF726" s="300"/>
      <c r="BG726" s="300"/>
      <c r="BH726" s="300"/>
      <c r="BI726" s="300"/>
      <c r="BJ726" s="300"/>
      <c r="BK726" s="300"/>
      <c r="BL726" s="300"/>
      <c r="BM726" s="300"/>
      <c r="BN726" s="300"/>
      <c r="BO726" s="300"/>
      <c r="BP726" s="300"/>
      <c r="BQ726" s="300"/>
      <c r="BR726" s="300"/>
      <c r="BS726" s="300"/>
      <c r="BT726" s="300"/>
      <c r="BU726" s="300"/>
      <c r="BV726" s="300"/>
      <c r="BW726" s="300"/>
      <c r="BX726" s="300"/>
      <c r="BY726" s="300"/>
      <c r="BZ726" s="300"/>
      <c r="CA726" s="300"/>
      <c r="CB726" s="300"/>
      <c r="CC726" s="300"/>
      <c r="CD726" s="300"/>
      <c r="CE726" s="300"/>
      <c r="CF726" s="300"/>
      <c r="CG726" s="300"/>
      <c r="CH726" s="300"/>
      <c r="CI726" s="300"/>
      <c r="CJ726" s="300"/>
      <c r="CK726" s="300"/>
      <c r="CL726" s="300"/>
      <c r="CM726" s="300"/>
      <c r="CN726" s="300"/>
      <c r="CO726" s="300"/>
      <c r="CP726" s="300"/>
      <c r="CQ726" s="300"/>
      <c r="CR726" s="300"/>
      <c r="CS726" s="300"/>
      <c r="CT726" s="300"/>
      <c r="CU726" s="300"/>
      <c r="CV726" s="300"/>
      <c r="CW726" s="300"/>
      <c r="CX726" s="300"/>
      <c r="CY726" s="300"/>
      <c r="CZ726" s="300"/>
      <c r="DA726" s="300"/>
      <c r="DB726" s="300"/>
      <c r="DC726" s="300"/>
      <c r="DD726" s="300"/>
      <c r="DE726" s="300"/>
      <c r="DF726" s="300"/>
      <c r="DG726" s="300"/>
      <c r="DH726" s="300"/>
      <c r="DI726" s="300"/>
      <c r="DJ726" s="300"/>
      <c r="DK726" s="300"/>
      <c r="DL726" s="300"/>
      <c r="DM726" s="300"/>
      <c r="DN726" s="300"/>
      <c r="DO726" s="300"/>
      <c r="DP726" s="300"/>
      <c r="DQ726" s="300"/>
      <c r="DR726" s="300"/>
      <c r="DS726" s="300"/>
      <c r="DT726" s="300"/>
      <c r="DU726" s="300"/>
      <c r="DV726" s="300"/>
      <c r="DW726" s="300"/>
      <c r="DX726" s="300"/>
      <c r="DY726" s="300"/>
      <c r="DZ726" s="300"/>
      <c r="EA726" s="300"/>
      <c r="EB726" s="300"/>
      <c r="EC726" s="300"/>
      <c r="ED726" s="300"/>
      <c r="EE726" s="300"/>
      <c r="EF726" s="300"/>
      <c r="EG726" s="301"/>
      <c r="EH726" s="301"/>
      <c r="EI726" s="301"/>
      <c r="EJ726" s="301"/>
      <c r="EK726" s="301"/>
      <c r="EL726" s="301"/>
      <c r="EM726" s="301"/>
      <c r="EN726" s="301"/>
      <c r="EO726" s="301"/>
      <c r="EP726" s="301"/>
      <c r="EQ726" s="301"/>
      <c r="ER726" s="301"/>
      <c r="ES726" s="301"/>
      <c r="ET726" s="301"/>
    </row>
    <row r="727" spans="1:150" x14ac:dyDescent="0.25">
      <c r="A727" s="301"/>
      <c r="C727" s="301"/>
      <c r="D727" s="301"/>
      <c r="E727" s="301"/>
      <c r="F727" s="301"/>
      <c r="G727" s="301"/>
      <c r="H727" s="301"/>
      <c r="I727" s="301"/>
      <c r="J727" s="300"/>
      <c r="K727" s="300"/>
      <c r="L727" s="300"/>
      <c r="M727" s="300"/>
      <c r="N727" s="300"/>
      <c r="O727" s="300"/>
      <c r="P727" s="300"/>
      <c r="Q727" s="300"/>
      <c r="R727" s="300"/>
      <c r="S727" s="300"/>
      <c r="T727" s="300"/>
      <c r="U727" s="300"/>
      <c r="V727" s="300"/>
      <c r="W727" s="300"/>
      <c r="X727" s="300"/>
      <c r="Y727" s="300"/>
      <c r="Z727" s="300"/>
      <c r="AA727" s="300"/>
      <c r="AB727" s="300"/>
      <c r="AC727" s="300"/>
      <c r="AD727" s="300"/>
      <c r="AE727" s="300"/>
      <c r="AF727" s="300"/>
      <c r="AG727" s="300"/>
      <c r="AH727" s="300"/>
      <c r="AI727" s="300"/>
      <c r="AJ727" s="300"/>
      <c r="AK727" s="300"/>
      <c r="AL727" s="300"/>
      <c r="AM727" s="300"/>
      <c r="AN727" s="300"/>
      <c r="AO727" s="300"/>
      <c r="AP727" s="300"/>
      <c r="AQ727" s="300"/>
      <c r="AR727" s="300"/>
      <c r="AS727" s="300"/>
      <c r="AT727" s="300"/>
      <c r="AU727" s="300"/>
      <c r="AV727" s="300"/>
      <c r="AW727" s="300"/>
      <c r="AX727" s="300"/>
      <c r="AY727" s="300"/>
      <c r="AZ727" s="300"/>
      <c r="BA727" s="300"/>
      <c r="BB727" s="300"/>
      <c r="BC727" s="300"/>
      <c r="BD727" s="300"/>
      <c r="BE727" s="300"/>
      <c r="BF727" s="300"/>
      <c r="BG727" s="300"/>
      <c r="BH727" s="300"/>
      <c r="BI727" s="300"/>
      <c r="BJ727" s="300"/>
      <c r="BK727" s="300"/>
      <c r="BL727" s="300"/>
      <c r="BM727" s="300"/>
      <c r="BN727" s="300"/>
      <c r="BO727" s="300"/>
      <c r="BP727" s="300"/>
      <c r="BQ727" s="300"/>
      <c r="BR727" s="300"/>
      <c r="BS727" s="300"/>
      <c r="BT727" s="300"/>
      <c r="BU727" s="300"/>
      <c r="BV727" s="300"/>
      <c r="BW727" s="300"/>
      <c r="BX727" s="300"/>
      <c r="BY727" s="300"/>
      <c r="BZ727" s="300"/>
      <c r="CA727" s="300"/>
      <c r="CB727" s="300"/>
      <c r="CC727" s="300"/>
      <c r="CD727" s="300"/>
      <c r="CE727" s="300"/>
      <c r="CF727" s="300"/>
      <c r="CG727" s="300"/>
      <c r="CH727" s="300"/>
      <c r="CI727" s="300"/>
      <c r="CJ727" s="300"/>
      <c r="CK727" s="300"/>
      <c r="CL727" s="300"/>
      <c r="CM727" s="300"/>
      <c r="CN727" s="300"/>
      <c r="CO727" s="300"/>
      <c r="CP727" s="300"/>
      <c r="CQ727" s="300"/>
      <c r="CR727" s="300"/>
      <c r="CS727" s="300"/>
      <c r="CT727" s="300"/>
      <c r="CU727" s="300"/>
      <c r="CV727" s="300"/>
      <c r="CW727" s="300"/>
      <c r="CX727" s="300"/>
      <c r="CY727" s="300"/>
      <c r="CZ727" s="300"/>
      <c r="DA727" s="300"/>
      <c r="DB727" s="300"/>
      <c r="DC727" s="300"/>
      <c r="DD727" s="300"/>
      <c r="DE727" s="300"/>
      <c r="DF727" s="300"/>
      <c r="DG727" s="300"/>
      <c r="DH727" s="300"/>
      <c r="DI727" s="300"/>
      <c r="DJ727" s="300"/>
      <c r="DK727" s="300"/>
      <c r="DL727" s="300"/>
      <c r="DM727" s="300"/>
      <c r="DN727" s="300"/>
      <c r="DO727" s="300"/>
      <c r="DP727" s="300"/>
      <c r="DQ727" s="300"/>
      <c r="DR727" s="300"/>
      <c r="DS727" s="300"/>
      <c r="DT727" s="300"/>
      <c r="DU727" s="300"/>
      <c r="DV727" s="300"/>
      <c r="DW727" s="300"/>
      <c r="DX727" s="300"/>
      <c r="DY727" s="300"/>
      <c r="DZ727" s="300"/>
      <c r="EA727" s="300"/>
      <c r="EB727" s="300"/>
      <c r="EC727" s="300"/>
      <c r="ED727" s="300"/>
      <c r="EE727" s="300"/>
      <c r="EF727" s="300"/>
      <c r="EG727" s="301"/>
      <c r="EH727" s="301"/>
      <c r="EI727" s="301"/>
      <c r="EJ727" s="301"/>
      <c r="EK727" s="301"/>
      <c r="EL727" s="301"/>
      <c r="EM727" s="301"/>
      <c r="EN727" s="301"/>
      <c r="EO727" s="301"/>
      <c r="EP727" s="301"/>
      <c r="EQ727" s="301"/>
      <c r="ER727" s="301"/>
      <c r="ES727" s="301"/>
      <c r="ET727" s="301"/>
    </row>
    <row r="728" spans="1:150" x14ac:dyDescent="0.25">
      <c r="A728" s="301"/>
      <c r="C728" s="301"/>
      <c r="D728" s="301"/>
      <c r="E728" s="301"/>
      <c r="F728" s="301"/>
      <c r="G728" s="301"/>
      <c r="H728" s="301"/>
      <c r="I728" s="301"/>
      <c r="J728" s="300"/>
      <c r="K728" s="300"/>
      <c r="L728" s="300"/>
      <c r="M728" s="300"/>
      <c r="N728" s="300"/>
      <c r="O728" s="300"/>
      <c r="P728" s="300"/>
      <c r="Q728" s="300"/>
      <c r="R728" s="300"/>
      <c r="S728" s="300"/>
      <c r="T728" s="300"/>
      <c r="U728" s="300"/>
      <c r="V728" s="300"/>
      <c r="W728" s="300"/>
      <c r="X728" s="300"/>
      <c r="Y728" s="300"/>
      <c r="Z728" s="300"/>
      <c r="AA728" s="300"/>
      <c r="AB728" s="300"/>
      <c r="AC728" s="300"/>
      <c r="AD728" s="300"/>
      <c r="AE728" s="300"/>
      <c r="AF728" s="300"/>
      <c r="AG728" s="300"/>
      <c r="AH728" s="300"/>
      <c r="AI728" s="300"/>
      <c r="AJ728" s="300"/>
      <c r="AK728" s="300"/>
      <c r="AL728" s="300"/>
      <c r="AM728" s="300"/>
      <c r="AN728" s="300"/>
      <c r="AO728" s="300"/>
      <c r="AP728" s="300"/>
      <c r="AQ728" s="300"/>
      <c r="AR728" s="300"/>
      <c r="AS728" s="300"/>
      <c r="AT728" s="300"/>
      <c r="AU728" s="300"/>
      <c r="AV728" s="300"/>
      <c r="AW728" s="300"/>
      <c r="AX728" s="300"/>
      <c r="AY728" s="300"/>
      <c r="AZ728" s="300"/>
      <c r="BA728" s="300"/>
      <c r="BB728" s="300"/>
      <c r="BC728" s="300"/>
      <c r="BD728" s="300"/>
      <c r="BE728" s="300"/>
      <c r="BF728" s="300"/>
      <c r="BG728" s="300"/>
      <c r="BH728" s="300"/>
      <c r="BI728" s="300"/>
      <c r="BJ728" s="300"/>
      <c r="BK728" s="300"/>
      <c r="BL728" s="300"/>
      <c r="BM728" s="300"/>
      <c r="BN728" s="300"/>
      <c r="BO728" s="300"/>
      <c r="BP728" s="300"/>
      <c r="BQ728" s="300"/>
      <c r="BR728" s="300"/>
      <c r="BS728" s="300"/>
      <c r="BT728" s="300"/>
      <c r="BU728" s="300"/>
      <c r="BV728" s="300"/>
      <c r="BW728" s="300"/>
      <c r="BX728" s="300"/>
      <c r="BY728" s="300"/>
      <c r="BZ728" s="300"/>
      <c r="CA728" s="300"/>
      <c r="CB728" s="300"/>
      <c r="CC728" s="300"/>
      <c r="CD728" s="300"/>
      <c r="CE728" s="300"/>
      <c r="CF728" s="300"/>
      <c r="CG728" s="300"/>
      <c r="CH728" s="300"/>
      <c r="CI728" s="300"/>
      <c r="CJ728" s="300"/>
      <c r="CK728" s="300"/>
      <c r="CL728" s="300"/>
      <c r="CM728" s="300"/>
      <c r="CN728" s="300"/>
      <c r="CO728" s="300"/>
      <c r="CP728" s="300"/>
      <c r="CQ728" s="300"/>
      <c r="CR728" s="300"/>
      <c r="CS728" s="300"/>
      <c r="CT728" s="300"/>
      <c r="CU728" s="300"/>
      <c r="CV728" s="300"/>
      <c r="CW728" s="300"/>
      <c r="CX728" s="300"/>
      <c r="CY728" s="300"/>
      <c r="CZ728" s="300"/>
      <c r="DA728" s="300"/>
      <c r="DB728" s="300"/>
      <c r="DC728" s="300"/>
      <c r="DD728" s="300"/>
      <c r="DE728" s="300"/>
      <c r="DF728" s="300"/>
      <c r="DG728" s="300"/>
      <c r="DH728" s="300"/>
      <c r="DI728" s="300"/>
      <c r="DJ728" s="300"/>
      <c r="DK728" s="300"/>
      <c r="DL728" s="300"/>
      <c r="DM728" s="300"/>
      <c r="DN728" s="300"/>
      <c r="DO728" s="300"/>
      <c r="DP728" s="300"/>
      <c r="DQ728" s="300"/>
      <c r="DR728" s="300"/>
      <c r="DS728" s="300"/>
      <c r="DT728" s="300"/>
      <c r="DU728" s="300"/>
      <c r="DV728" s="300"/>
      <c r="DW728" s="300"/>
      <c r="DX728" s="300"/>
      <c r="DY728" s="300"/>
      <c r="DZ728" s="300"/>
      <c r="EA728" s="300"/>
      <c r="EB728" s="300"/>
      <c r="EC728" s="300"/>
      <c r="ED728" s="300"/>
      <c r="EE728" s="300"/>
      <c r="EF728" s="300"/>
      <c r="EG728" s="301"/>
      <c r="EH728" s="301"/>
      <c r="EI728" s="301"/>
      <c r="EJ728" s="301"/>
      <c r="EK728" s="301"/>
      <c r="EL728" s="301"/>
      <c r="EM728" s="301"/>
      <c r="EN728" s="301"/>
      <c r="EO728" s="301"/>
      <c r="EP728" s="301"/>
      <c r="EQ728" s="301"/>
      <c r="ER728" s="301"/>
      <c r="ES728" s="301"/>
      <c r="ET728" s="301"/>
    </row>
    <row r="729" spans="1:150" x14ac:dyDescent="0.25">
      <c r="A729" s="301"/>
      <c r="C729" s="301"/>
      <c r="D729" s="301"/>
      <c r="E729" s="301"/>
      <c r="F729" s="301"/>
      <c r="G729" s="301"/>
      <c r="H729" s="301"/>
      <c r="I729" s="301"/>
      <c r="J729" s="300"/>
      <c r="K729" s="300"/>
      <c r="L729" s="300"/>
      <c r="M729" s="300"/>
      <c r="N729" s="300"/>
      <c r="O729" s="300"/>
      <c r="P729" s="300"/>
      <c r="Q729" s="300"/>
      <c r="R729" s="300"/>
      <c r="S729" s="300"/>
      <c r="T729" s="300"/>
      <c r="U729" s="300"/>
      <c r="V729" s="300"/>
      <c r="W729" s="300"/>
      <c r="X729" s="300"/>
      <c r="Y729" s="300"/>
      <c r="Z729" s="300"/>
      <c r="AA729" s="300"/>
      <c r="AB729" s="300"/>
      <c r="AC729" s="300"/>
      <c r="AD729" s="300"/>
      <c r="AE729" s="300"/>
      <c r="AF729" s="300"/>
      <c r="AG729" s="300"/>
      <c r="AH729" s="300"/>
      <c r="AI729" s="300"/>
      <c r="AJ729" s="300"/>
      <c r="AK729" s="300"/>
      <c r="AL729" s="300"/>
      <c r="AM729" s="300"/>
      <c r="AN729" s="300"/>
      <c r="AO729" s="300"/>
      <c r="AP729" s="300"/>
      <c r="AQ729" s="300"/>
      <c r="AR729" s="300"/>
      <c r="AS729" s="300"/>
      <c r="AT729" s="300"/>
      <c r="AU729" s="300"/>
      <c r="AV729" s="300"/>
      <c r="AW729" s="300"/>
      <c r="AX729" s="300"/>
      <c r="AY729" s="300"/>
      <c r="AZ729" s="300"/>
      <c r="BA729" s="300"/>
      <c r="BB729" s="300"/>
      <c r="BC729" s="300"/>
      <c r="BD729" s="300"/>
      <c r="BE729" s="300"/>
      <c r="BF729" s="300"/>
      <c r="BG729" s="300"/>
      <c r="BH729" s="300"/>
      <c r="BI729" s="300"/>
      <c r="BJ729" s="300"/>
      <c r="BK729" s="300"/>
      <c r="BL729" s="300"/>
      <c r="BM729" s="300"/>
      <c r="BN729" s="300"/>
      <c r="BO729" s="300"/>
      <c r="BP729" s="300"/>
      <c r="BQ729" s="300"/>
      <c r="BR729" s="300"/>
      <c r="BS729" s="300"/>
      <c r="BT729" s="300"/>
      <c r="BU729" s="300"/>
      <c r="BV729" s="300"/>
      <c r="BW729" s="300"/>
      <c r="BX729" s="300"/>
      <c r="BY729" s="300"/>
      <c r="BZ729" s="300"/>
      <c r="CA729" s="300"/>
      <c r="CB729" s="300"/>
      <c r="CC729" s="300"/>
      <c r="CD729" s="300"/>
      <c r="CE729" s="300"/>
      <c r="CF729" s="300"/>
      <c r="CG729" s="300"/>
      <c r="CH729" s="300"/>
      <c r="CI729" s="300"/>
      <c r="CJ729" s="300"/>
      <c r="CK729" s="300"/>
      <c r="CL729" s="300"/>
      <c r="CM729" s="300"/>
      <c r="CN729" s="300"/>
      <c r="CO729" s="300"/>
      <c r="CP729" s="300"/>
      <c r="CQ729" s="300"/>
      <c r="CR729" s="300"/>
      <c r="CS729" s="300"/>
      <c r="CT729" s="300"/>
      <c r="CU729" s="300"/>
      <c r="CV729" s="300"/>
      <c r="CW729" s="300"/>
      <c r="CX729" s="300"/>
      <c r="CY729" s="300"/>
      <c r="CZ729" s="300"/>
      <c r="DA729" s="300"/>
      <c r="DB729" s="300"/>
      <c r="DC729" s="300"/>
      <c r="DD729" s="300"/>
      <c r="DE729" s="300"/>
      <c r="DF729" s="300"/>
      <c r="DG729" s="300"/>
      <c r="DH729" s="300"/>
      <c r="DI729" s="300"/>
      <c r="DJ729" s="300"/>
      <c r="DK729" s="300"/>
      <c r="DL729" s="300"/>
      <c r="DM729" s="300"/>
      <c r="DN729" s="300"/>
      <c r="DO729" s="300"/>
      <c r="DP729" s="300"/>
      <c r="DQ729" s="300"/>
      <c r="DR729" s="300"/>
      <c r="DS729" s="300"/>
      <c r="DT729" s="300"/>
      <c r="DU729" s="300"/>
      <c r="DV729" s="300"/>
      <c r="DW729" s="300"/>
      <c r="DX729" s="300"/>
      <c r="DY729" s="300"/>
      <c r="DZ729" s="300"/>
      <c r="EA729" s="300"/>
      <c r="EB729" s="300"/>
      <c r="EC729" s="300"/>
      <c r="ED729" s="300"/>
      <c r="EE729" s="300"/>
      <c r="EF729" s="300"/>
      <c r="EG729" s="301"/>
      <c r="EH729" s="301"/>
      <c r="EI729" s="301"/>
      <c r="EJ729" s="301"/>
      <c r="EK729" s="301"/>
      <c r="EL729" s="301"/>
      <c r="EM729" s="301"/>
      <c r="EN729" s="301"/>
      <c r="EO729" s="301"/>
      <c r="EP729" s="301"/>
      <c r="EQ729" s="301"/>
      <c r="ER729" s="301"/>
      <c r="ES729" s="301"/>
      <c r="ET729" s="301"/>
    </row>
    <row r="730" spans="1:150" x14ac:dyDescent="0.25">
      <c r="A730" s="301"/>
      <c r="C730" s="301"/>
      <c r="D730" s="301"/>
      <c r="E730" s="301"/>
      <c r="F730" s="301"/>
      <c r="G730" s="301"/>
      <c r="H730" s="301"/>
      <c r="I730" s="301"/>
      <c r="J730" s="300"/>
      <c r="K730" s="300"/>
      <c r="L730" s="300"/>
      <c r="M730" s="300"/>
      <c r="N730" s="300"/>
      <c r="O730" s="300"/>
      <c r="P730" s="300"/>
      <c r="Q730" s="300"/>
      <c r="R730" s="300"/>
      <c r="S730" s="300"/>
      <c r="T730" s="300"/>
      <c r="U730" s="300"/>
      <c r="V730" s="300"/>
      <c r="W730" s="300"/>
      <c r="X730" s="300"/>
      <c r="Y730" s="300"/>
      <c r="Z730" s="300"/>
      <c r="AA730" s="300"/>
      <c r="AB730" s="300"/>
      <c r="AC730" s="300"/>
      <c r="AD730" s="300"/>
      <c r="AE730" s="300"/>
      <c r="AF730" s="300"/>
      <c r="AG730" s="300"/>
      <c r="AH730" s="300"/>
      <c r="AI730" s="300"/>
      <c r="AJ730" s="300"/>
      <c r="AK730" s="300"/>
      <c r="AL730" s="300"/>
      <c r="AM730" s="300"/>
      <c r="AN730" s="300"/>
      <c r="AO730" s="300"/>
      <c r="AP730" s="300"/>
      <c r="AQ730" s="300"/>
      <c r="AR730" s="300"/>
      <c r="AS730" s="300"/>
      <c r="AT730" s="300"/>
      <c r="AU730" s="300"/>
      <c r="AV730" s="300"/>
      <c r="AW730" s="300"/>
      <c r="AX730" s="300"/>
      <c r="AY730" s="300"/>
      <c r="AZ730" s="300"/>
      <c r="BA730" s="300"/>
      <c r="BB730" s="300"/>
      <c r="BC730" s="300"/>
      <c r="BD730" s="300"/>
      <c r="BE730" s="300"/>
      <c r="BF730" s="300"/>
      <c r="BG730" s="300"/>
      <c r="BH730" s="300"/>
      <c r="BI730" s="300"/>
      <c r="BJ730" s="300"/>
      <c r="BK730" s="300"/>
      <c r="BL730" s="300"/>
      <c r="BM730" s="300"/>
      <c r="BN730" s="300"/>
      <c r="BO730" s="300"/>
      <c r="BP730" s="300"/>
      <c r="BQ730" s="300"/>
      <c r="BR730" s="300"/>
      <c r="BS730" s="300"/>
      <c r="BT730" s="300"/>
      <c r="BU730" s="300"/>
      <c r="BV730" s="300"/>
      <c r="BW730" s="300"/>
      <c r="BX730" s="300"/>
      <c r="BY730" s="300"/>
      <c r="BZ730" s="300"/>
      <c r="CA730" s="300"/>
      <c r="CB730" s="300"/>
      <c r="CC730" s="300"/>
      <c r="CD730" s="300"/>
      <c r="CE730" s="300"/>
      <c r="CF730" s="300"/>
      <c r="CG730" s="300"/>
      <c r="CH730" s="300"/>
      <c r="CI730" s="300"/>
      <c r="CJ730" s="300"/>
      <c r="CK730" s="300"/>
      <c r="CL730" s="300"/>
      <c r="CM730" s="300"/>
      <c r="CN730" s="300"/>
      <c r="CO730" s="300"/>
      <c r="CP730" s="300"/>
      <c r="CQ730" s="300"/>
      <c r="CR730" s="300"/>
      <c r="CS730" s="300"/>
      <c r="CT730" s="300"/>
      <c r="CU730" s="300"/>
      <c r="CV730" s="300"/>
      <c r="CW730" s="300"/>
      <c r="CX730" s="300"/>
      <c r="CY730" s="300"/>
      <c r="CZ730" s="300"/>
      <c r="DA730" s="300"/>
      <c r="DB730" s="300"/>
      <c r="DC730" s="300"/>
      <c r="DD730" s="300"/>
      <c r="DE730" s="300"/>
      <c r="DF730" s="300"/>
      <c r="DG730" s="300"/>
      <c r="DH730" s="300"/>
      <c r="DI730" s="300"/>
      <c r="DJ730" s="300"/>
      <c r="DK730" s="300"/>
      <c r="DL730" s="300"/>
      <c r="DM730" s="300"/>
      <c r="DN730" s="300"/>
      <c r="DO730" s="300"/>
      <c r="DP730" s="300"/>
      <c r="DQ730" s="300"/>
      <c r="DR730" s="300"/>
      <c r="DS730" s="300"/>
      <c r="DT730" s="300"/>
      <c r="DU730" s="300"/>
      <c r="DV730" s="300"/>
      <c r="DW730" s="300"/>
      <c r="DX730" s="300"/>
      <c r="DY730" s="300"/>
      <c r="DZ730" s="300"/>
      <c r="EA730" s="300"/>
      <c r="EB730" s="300"/>
      <c r="EC730" s="300"/>
      <c r="ED730" s="300"/>
      <c r="EE730" s="300"/>
      <c r="EF730" s="300"/>
      <c r="EG730" s="301"/>
      <c r="EH730" s="301"/>
      <c r="EI730" s="301"/>
      <c r="EJ730" s="301"/>
      <c r="EK730" s="301"/>
      <c r="EL730" s="301"/>
      <c r="EM730" s="301"/>
      <c r="EN730" s="301"/>
      <c r="EO730" s="301"/>
      <c r="EP730" s="301"/>
      <c r="EQ730" s="301"/>
      <c r="ER730" s="301"/>
      <c r="ES730" s="301"/>
      <c r="ET730" s="301"/>
    </row>
    <row r="731" spans="1:150" x14ac:dyDescent="0.25">
      <c r="A731" s="301"/>
      <c r="C731" s="301"/>
      <c r="D731" s="301"/>
      <c r="E731" s="301"/>
      <c r="F731" s="301"/>
      <c r="G731" s="301"/>
      <c r="H731" s="301"/>
      <c r="I731" s="301"/>
      <c r="J731" s="300"/>
      <c r="K731" s="300"/>
      <c r="L731" s="300"/>
      <c r="M731" s="300"/>
      <c r="N731" s="300"/>
      <c r="O731" s="300"/>
      <c r="P731" s="300"/>
      <c r="Q731" s="300"/>
      <c r="R731" s="300"/>
      <c r="S731" s="300"/>
      <c r="T731" s="300"/>
      <c r="U731" s="300"/>
      <c r="V731" s="300"/>
      <c r="W731" s="300"/>
      <c r="X731" s="300"/>
      <c r="Y731" s="300"/>
      <c r="Z731" s="300"/>
      <c r="AA731" s="300"/>
      <c r="AB731" s="300"/>
      <c r="AC731" s="300"/>
      <c r="AD731" s="300"/>
      <c r="AE731" s="300"/>
      <c r="AF731" s="300"/>
      <c r="AG731" s="300"/>
      <c r="AH731" s="300"/>
      <c r="AI731" s="300"/>
      <c r="AJ731" s="300"/>
      <c r="AK731" s="300"/>
      <c r="AL731" s="300"/>
      <c r="AM731" s="300"/>
      <c r="AN731" s="300"/>
      <c r="AO731" s="300"/>
      <c r="AP731" s="300"/>
      <c r="AQ731" s="300"/>
      <c r="AR731" s="300"/>
      <c r="AS731" s="300"/>
      <c r="AT731" s="300"/>
      <c r="AU731" s="300"/>
      <c r="AV731" s="300"/>
      <c r="AW731" s="300"/>
      <c r="AX731" s="300"/>
      <c r="AY731" s="300"/>
      <c r="AZ731" s="300"/>
      <c r="BA731" s="300"/>
      <c r="BB731" s="300"/>
      <c r="BC731" s="300"/>
      <c r="BD731" s="300"/>
      <c r="BE731" s="300"/>
      <c r="BF731" s="300"/>
      <c r="BG731" s="300"/>
      <c r="BH731" s="300"/>
      <c r="BI731" s="300"/>
      <c r="BJ731" s="300"/>
      <c r="BK731" s="300"/>
      <c r="BL731" s="300"/>
      <c r="BM731" s="300"/>
      <c r="BN731" s="300"/>
      <c r="BO731" s="300"/>
      <c r="BP731" s="300"/>
      <c r="BQ731" s="300"/>
      <c r="BR731" s="300"/>
      <c r="BS731" s="300"/>
      <c r="BT731" s="300"/>
      <c r="BU731" s="300"/>
      <c r="BV731" s="300"/>
      <c r="BW731" s="300"/>
      <c r="BX731" s="300"/>
      <c r="BY731" s="300"/>
      <c r="BZ731" s="300"/>
      <c r="CA731" s="300"/>
      <c r="CB731" s="300"/>
      <c r="CC731" s="300"/>
      <c r="CD731" s="300"/>
      <c r="CE731" s="300"/>
      <c r="CF731" s="300"/>
      <c r="CG731" s="300"/>
      <c r="CH731" s="300"/>
      <c r="CI731" s="300"/>
      <c r="CJ731" s="300"/>
      <c r="CK731" s="300"/>
      <c r="CL731" s="300"/>
      <c r="CM731" s="300"/>
      <c r="CN731" s="300"/>
      <c r="CO731" s="300"/>
      <c r="CP731" s="300"/>
      <c r="CQ731" s="300"/>
      <c r="CR731" s="300"/>
      <c r="CS731" s="300"/>
      <c r="CT731" s="300"/>
      <c r="CU731" s="300"/>
      <c r="CV731" s="300"/>
      <c r="CW731" s="300"/>
      <c r="CX731" s="300"/>
      <c r="CY731" s="300"/>
      <c r="CZ731" s="300"/>
      <c r="DA731" s="300"/>
      <c r="DB731" s="300"/>
      <c r="DC731" s="300"/>
      <c r="DD731" s="300"/>
      <c r="DE731" s="300"/>
      <c r="DF731" s="300"/>
      <c r="DG731" s="300"/>
      <c r="DH731" s="300"/>
      <c r="DI731" s="300"/>
      <c r="DJ731" s="300"/>
      <c r="DK731" s="300"/>
      <c r="DL731" s="300"/>
      <c r="DM731" s="300"/>
      <c r="DN731" s="300"/>
      <c r="DO731" s="300"/>
      <c r="DP731" s="300"/>
      <c r="DQ731" s="300"/>
      <c r="DR731" s="300"/>
      <c r="DS731" s="300"/>
      <c r="DT731" s="300"/>
      <c r="DU731" s="300"/>
      <c r="DV731" s="300"/>
      <c r="DW731" s="300"/>
      <c r="DX731" s="300"/>
      <c r="DY731" s="300"/>
      <c r="DZ731" s="300"/>
      <c r="EA731" s="300"/>
      <c r="EB731" s="300"/>
      <c r="EC731" s="300"/>
      <c r="ED731" s="300"/>
      <c r="EE731" s="300"/>
      <c r="EF731" s="300"/>
      <c r="EG731" s="301"/>
      <c r="EH731" s="301"/>
      <c r="EI731" s="301"/>
      <c r="EJ731" s="301"/>
      <c r="EK731" s="301"/>
      <c r="EL731" s="301"/>
      <c r="EM731" s="301"/>
      <c r="EN731" s="301"/>
      <c r="EO731" s="301"/>
      <c r="EP731" s="301"/>
      <c r="EQ731" s="301"/>
      <c r="ER731" s="301"/>
      <c r="ES731" s="301"/>
      <c r="ET731" s="301"/>
    </row>
    <row r="732" spans="1:150" x14ac:dyDescent="0.25">
      <c r="A732" s="301"/>
      <c r="C732" s="301"/>
      <c r="D732" s="301"/>
      <c r="E732" s="301"/>
      <c r="F732" s="301"/>
      <c r="G732" s="301"/>
      <c r="H732" s="301"/>
      <c r="I732" s="301"/>
      <c r="J732" s="300"/>
      <c r="K732" s="300"/>
      <c r="L732" s="300"/>
      <c r="M732" s="300"/>
      <c r="N732" s="300"/>
      <c r="O732" s="300"/>
      <c r="P732" s="300"/>
      <c r="Q732" s="300"/>
      <c r="R732" s="300"/>
      <c r="S732" s="300"/>
      <c r="T732" s="300"/>
      <c r="U732" s="300"/>
      <c r="V732" s="300"/>
      <c r="W732" s="300"/>
      <c r="X732" s="300"/>
      <c r="Y732" s="300"/>
      <c r="Z732" s="300"/>
      <c r="AA732" s="300"/>
      <c r="AB732" s="300"/>
      <c r="AC732" s="300"/>
      <c r="AD732" s="300"/>
      <c r="AE732" s="300"/>
      <c r="AF732" s="300"/>
      <c r="AG732" s="300"/>
      <c r="AH732" s="300"/>
      <c r="AI732" s="300"/>
      <c r="AJ732" s="300"/>
      <c r="AK732" s="300"/>
      <c r="AL732" s="300"/>
      <c r="AM732" s="300"/>
      <c r="AN732" s="300"/>
      <c r="AO732" s="300"/>
      <c r="AP732" s="300"/>
      <c r="AQ732" s="300"/>
      <c r="AR732" s="300"/>
      <c r="AS732" s="300"/>
      <c r="AT732" s="300"/>
      <c r="AU732" s="300"/>
      <c r="AV732" s="300"/>
      <c r="AW732" s="300"/>
      <c r="AX732" s="300"/>
      <c r="AY732" s="300"/>
      <c r="AZ732" s="300"/>
      <c r="BA732" s="300"/>
      <c r="BB732" s="300"/>
      <c r="BC732" s="300"/>
      <c r="BD732" s="300"/>
      <c r="BE732" s="300"/>
      <c r="BF732" s="300"/>
      <c r="BG732" s="300"/>
      <c r="BH732" s="300"/>
      <c r="BI732" s="300"/>
      <c r="BJ732" s="300"/>
      <c r="BK732" s="300"/>
      <c r="BL732" s="300"/>
      <c r="BM732" s="300"/>
      <c r="BN732" s="300"/>
      <c r="BO732" s="300"/>
      <c r="BP732" s="300"/>
      <c r="BQ732" s="300"/>
      <c r="BR732" s="300"/>
      <c r="BS732" s="300"/>
      <c r="BT732" s="300"/>
      <c r="BU732" s="300"/>
      <c r="BV732" s="300"/>
      <c r="BW732" s="300"/>
      <c r="BX732" s="300"/>
      <c r="BY732" s="300"/>
      <c r="BZ732" s="300"/>
      <c r="CA732" s="300"/>
      <c r="CB732" s="300"/>
      <c r="CC732" s="300"/>
      <c r="CD732" s="300"/>
      <c r="CE732" s="300"/>
      <c r="CF732" s="300"/>
      <c r="CG732" s="300"/>
      <c r="CH732" s="300"/>
      <c r="CI732" s="300"/>
      <c r="CJ732" s="300"/>
      <c r="CK732" s="300"/>
      <c r="CL732" s="300"/>
      <c r="CM732" s="300"/>
      <c r="CN732" s="300"/>
      <c r="CO732" s="300"/>
      <c r="CP732" s="300"/>
      <c r="CQ732" s="300"/>
      <c r="CR732" s="300"/>
      <c r="CS732" s="300"/>
      <c r="CT732" s="300"/>
      <c r="CU732" s="300"/>
      <c r="CV732" s="300"/>
      <c r="CW732" s="300"/>
      <c r="CX732" s="300"/>
      <c r="CY732" s="300"/>
      <c r="CZ732" s="300"/>
      <c r="DA732" s="300"/>
      <c r="DB732" s="300"/>
      <c r="DC732" s="300"/>
      <c r="DD732" s="300"/>
      <c r="DE732" s="300"/>
      <c r="DF732" s="300"/>
      <c r="DG732" s="300"/>
      <c r="DH732" s="300"/>
      <c r="DI732" s="300"/>
      <c r="DJ732" s="300"/>
      <c r="DK732" s="300"/>
      <c r="DL732" s="300"/>
      <c r="DM732" s="300"/>
      <c r="DN732" s="300"/>
      <c r="DO732" s="300"/>
      <c r="DP732" s="300"/>
      <c r="DQ732" s="300"/>
      <c r="DR732" s="300"/>
      <c r="DS732" s="300"/>
      <c r="DT732" s="300"/>
      <c r="DU732" s="300"/>
      <c r="DV732" s="300"/>
      <c r="DW732" s="300"/>
      <c r="DX732" s="300"/>
      <c r="DY732" s="300"/>
      <c r="DZ732" s="300"/>
      <c r="EA732" s="300"/>
      <c r="EB732" s="300"/>
      <c r="EC732" s="300"/>
      <c r="ED732" s="300"/>
      <c r="EE732" s="300"/>
      <c r="EF732" s="300"/>
      <c r="EG732" s="301"/>
      <c r="EH732" s="301"/>
      <c r="EI732" s="301"/>
      <c r="EJ732" s="301"/>
      <c r="EK732" s="301"/>
      <c r="EL732" s="301"/>
      <c r="EM732" s="301"/>
      <c r="EN732" s="301"/>
      <c r="EO732" s="301"/>
      <c r="EP732" s="301"/>
      <c r="EQ732" s="301"/>
      <c r="ER732" s="301"/>
      <c r="ES732" s="301"/>
      <c r="ET732" s="301"/>
    </row>
    <row r="733" spans="1:150" x14ac:dyDescent="0.25">
      <c r="A733" s="301"/>
      <c r="C733" s="301"/>
      <c r="D733" s="301"/>
      <c r="E733" s="301"/>
      <c r="F733" s="301"/>
      <c r="G733" s="301"/>
      <c r="H733" s="301"/>
      <c r="I733" s="301"/>
      <c r="J733" s="300"/>
      <c r="K733" s="300"/>
      <c r="L733" s="300"/>
      <c r="M733" s="300"/>
      <c r="N733" s="300"/>
      <c r="O733" s="300"/>
      <c r="P733" s="300"/>
      <c r="Q733" s="300"/>
      <c r="R733" s="300"/>
      <c r="S733" s="300"/>
      <c r="T733" s="300"/>
      <c r="U733" s="300"/>
      <c r="V733" s="300"/>
      <c r="W733" s="300"/>
      <c r="X733" s="300"/>
      <c r="Y733" s="300"/>
      <c r="Z733" s="300"/>
      <c r="AA733" s="300"/>
      <c r="AB733" s="300"/>
      <c r="AC733" s="300"/>
      <c r="AD733" s="300"/>
      <c r="AE733" s="300"/>
      <c r="AF733" s="300"/>
      <c r="AG733" s="300"/>
      <c r="AH733" s="300"/>
      <c r="AI733" s="300"/>
      <c r="AJ733" s="300"/>
      <c r="AK733" s="300"/>
      <c r="AL733" s="300"/>
      <c r="AM733" s="300"/>
      <c r="AN733" s="300"/>
      <c r="AO733" s="300"/>
      <c r="AP733" s="300"/>
      <c r="AQ733" s="300"/>
      <c r="AR733" s="300"/>
      <c r="AS733" s="300"/>
      <c r="AT733" s="300"/>
      <c r="AU733" s="300"/>
      <c r="AV733" s="300"/>
      <c r="AW733" s="300"/>
      <c r="AX733" s="300"/>
      <c r="AY733" s="300"/>
      <c r="AZ733" s="300"/>
      <c r="BA733" s="300"/>
      <c r="BB733" s="300"/>
      <c r="BC733" s="300"/>
      <c r="BD733" s="300"/>
      <c r="BE733" s="300"/>
      <c r="BF733" s="300"/>
      <c r="BG733" s="300"/>
      <c r="BH733" s="300"/>
      <c r="BI733" s="300"/>
      <c r="BJ733" s="300"/>
      <c r="BK733" s="300"/>
      <c r="BL733" s="300"/>
      <c r="BM733" s="300"/>
      <c r="BN733" s="300"/>
      <c r="BO733" s="300"/>
      <c r="BP733" s="300"/>
      <c r="BQ733" s="300"/>
      <c r="BR733" s="300"/>
      <c r="BS733" s="300"/>
      <c r="BT733" s="300"/>
      <c r="BU733" s="300"/>
      <c r="BV733" s="300"/>
      <c r="BW733" s="300"/>
      <c r="BX733" s="300"/>
      <c r="BY733" s="300"/>
      <c r="BZ733" s="300"/>
      <c r="CA733" s="300"/>
      <c r="CB733" s="300"/>
      <c r="CC733" s="300"/>
      <c r="CD733" s="300"/>
      <c r="CE733" s="300"/>
      <c r="CF733" s="300"/>
      <c r="CG733" s="300"/>
      <c r="CH733" s="300"/>
      <c r="CI733" s="300"/>
      <c r="CJ733" s="300"/>
      <c r="CK733" s="300"/>
      <c r="CL733" s="300"/>
      <c r="CM733" s="300"/>
      <c r="CN733" s="300"/>
      <c r="CO733" s="300"/>
      <c r="CP733" s="300"/>
      <c r="CQ733" s="300"/>
      <c r="CR733" s="300"/>
      <c r="CS733" s="300"/>
      <c r="CT733" s="300"/>
      <c r="CU733" s="300"/>
      <c r="CV733" s="300"/>
      <c r="CW733" s="300"/>
      <c r="CX733" s="300"/>
      <c r="CY733" s="300"/>
      <c r="CZ733" s="300"/>
      <c r="DA733" s="300"/>
      <c r="DB733" s="300"/>
      <c r="DC733" s="300"/>
      <c r="DD733" s="300"/>
      <c r="DE733" s="300"/>
      <c r="DF733" s="300"/>
      <c r="DG733" s="300"/>
      <c r="DH733" s="300"/>
      <c r="DI733" s="300"/>
      <c r="DJ733" s="300"/>
      <c r="DK733" s="300"/>
      <c r="DL733" s="300"/>
      <c r="DM733" s="300"/>
      <c r="DN733" s="300"/>
      <c r="DO733" s="300"/>
      <c r="DP733" s="300"/>
      <c r="DQ733" s="300"/>
      <c r="DR733" s="300"/>
      <c r="DS733" s="300"/>
      <c r="DT733" s="300"/>
      <c r="DU733" s="300"/>
      <c r="DV733" s="300"/>
      <c r="DW733" s="300"/>
      <c r="DX733" s="300"/>
      <c r="DY733" s="300"/>
      <c r="DZ733" s="300"/>
      <c r="EA733" s="300"/>
      <c r="EB733" s="300"/>
      <c r="EC733" s="300"/>
      <c r="ED733" s="300"/>
      <c r="EE733" s="300"/>
      <c r="EF733" s="300"/>
      <c r="EG733" s="301"/>
      <c r="EH733" s="301"/>
      <c r="EI733" s="301"/>
      <c r="EJ733" s="301"/>
      <c r="EK733" s="301"/>
      <c r="EL733" s="301"/>
      <c r="EM733" s="301"/>
      <c r="EN733" s="301"/>
      <c r="EO733" s="301"/>
      <c r="EP733" s="301"/>
      <c r="EQ733" s="301"/>
      <c r="ER733" s="301"/>
      <c r="ES733" s="301"/>
      <c r="ET733" s="301"/>
    </row>
    <row r="734" spans="1:150" x14ac:dyDescent="0.25">
      <c r="A734" s="301"/>
      <c r="C734" s="301"/>
      <c r="D734" s="301"/>
      <c r="E734" s="301"/>
      <c r="F734" s="301"/>
      <c r="G734" s="301"/>
      <c r="H734" s="301"/>
      <c r="I734" s="301"/>
      <c r="J734" s="300"/>
      <c r="K734" s="300"/>
      <c r="L734" s="300"/>
      <c r="M734" s="300"/>
      <c r="N734" s="300"/>
      <c r="O734" s="300"/>
      <c r="P734" s="300"/>
      <c r="Q734" s="300"/>
      <c r="R734" s="300"/>
      <c r="S734" s="300"/>
      <c r="T734" s="300"/>
      <c r="U734" s="300"/>
      <c r="V734" s="300"/>
      <c r="W734" s="300"/>
      <c r="X734" s="300"/>
      <c r="Y734" s="300"/>
      <c r="Z734" s="300"/>
      <c r="AA734" s="300"/>
      <c r="AB734" s="300"/>
      <c r="AC734" s="300"/>
      <c r="AD734" s="300"/>
      <c r="AE734" s="300"/>
      <c r="AF734" s="300"/>
      <c r="AG734" s="300"/>
      <c r="AH734" s="300"/>
      <c r="AI734" s="300"/>
      <c r="AJ734" s="300"/>
      <c r="AK734" s="300"/>
      <c r="AL734" s="300"/>
      <c r="AM734" s="300"/>
      <c r="AN734" s="300"/>
      <c r="AO734" s="300"/>
      <c r="AP734" s="300"/>
      <c r="AQ734" s="300"/>
      <c r="AR734" s="300"/>
      <c r="AS734" s="300"/>
      <c r="AT734" s="300"/>
      <c r="AU734" s="300"/>
      <c r="AV734" s="300"/>
      <c r="AW734" s="300"/>
      <c r="AX734" s="300"/>
      <c r="AY734" s="300"/>
      <c r="AZ734" s="300"/>
      <c r="BA734" s="300"/>
      <c r="BB734" s="300"/>
      <c r="BC734" s="300"/>
      <c r="BD734" s="300"/>
      <c r="BE734" s="300"/>
      <c r="BF734" s="300"/>
      <c r="BG734" s="300"/>
      <c r="BH734" s="300"/>
      <c r="BI734" s="300"/>
      <c r="BJ734" s="300"/>
      <c r="BK734" s="300"/>
      <c r="BL734" s="300"/>
      <c r="BM734" s="300"/>
      <c r="BN734" s="300"/>
      <c r="BO734" s="300"/>
      <c r="BP734" s="300"/>
      <c r="BQ734" s="300"/>
      <c r="BR734" s="300"/>
      <c r="BS734" s="300"/>
      <c r="BT734" s="300"/>
      <c r="BU734" s="300"/>
      <c r="BV734" s="300"/>
      <c r="BW734" s="300"/>
      <c r="BX734" s="300"/>
      <c r="BY734" s="300"/>
      <c r="BZ734" s="300"/>
      <c r="CA734" s="300"/>
      <c r="CB734" s="300"/>
      <c r="CC734" s="300"/>
      <c r="CD734" s="300"/>
      <c r="CE734" s="300"/>
      <c r="CF734" s="300"/>
      <c r="CG734" s="300"/>
      <c r="CH734" s="300"/>
      <c r="CI734" s="300"/>
      <c r="CJ734" s="300"/>
      <c r="CK734" s="300"/>
      <c r="CL734" s="300"/>
      <c r="CM734" s="300"/>
      <c r="CN734" s="300"/>
      <c r="CO734" s="300"/>
      <c r="CP734" s="300"/>
      <c r="CQ734" s="300"/>
      <c r="CR734" s="300"/>
      <c r="CS734" s="300"/>
      <c r="CT734" s="300"/>
      <c r="CU734" s="300"/>
      <c r="CV734" s="300"/>
      <c r="CW734" s="300"/>
      <c r="CX734" s="300"/>
      <c r="CY734" s="300"/>
      <c r="CZ734" s="300"/>
      <c r="DA734" s="300"/>
      <c r="DB734" s="300"/>
      <c r="DC734" s="300"/>
      <c r="DD734" s="300"/>
      <c r="DE734" s="300"/>
      <c r="DF734" s="300"/>
      <c r="DG734" s="300"/>
      <c r="DH734" s="300"/>
      <c r="DI734" s="300"/>
      <c r="DJ734" s="300"/>
      <c r="DK734" s="300"/>
      <c r="DL734" s="300"/>
      <c r="DM734" s="300"/>
      <c r="DN734" s="300"/>
      <c r="DO734" s="300"/>
      <c r="DP734" s="300"/>
      <c r="DQ734" s="300"/>
      <c r="DR734" s="300"/>
      <c r="DS734" s="300"/>
      <c r="DT734" s="300"/>
      <c r="DU734" s="300"/>
      <c r="DV734" s="300"/>
      <c r="DW734" s="300"/>
      <c r="DX734" s="300"/>
      <c r="DY734" s="300"/>
      <c r="DZ734" s="300"/>
      <c r="EA734" s="300"/>
      <c r="EB734" s="300"/>
      <c r="EC734" s="300"/>
      <c r="ED734" s="300"/>
      <c r="EE734" s="300"/>
      <c r="EF734" s="300"/>
      <c r="EG734" s="301"/>
      <c r="EH734" s="301"/>
      <c r="EI734" s="301"/>
      <c r="EJ734" s="301"/>
      <c r="EK734" s="301"/>
      <c r="EL734" s="301"/>
      <c r="EM734" s="301"/>
      <c r="EN734" s="301"/>
      <c r="EO734" s="301"/>
      <c r="EP734" s="301"/>
      <c r="EQ734" s="301"/>
      <c r="ER734" s="301"/>
      <c r="ES734" s="301"/>
      <c r="ET734" s="301"/>
    </row>
    <row r="735" spans="1:150" x14ac:dyDescent="0.25">
      <c r="A735" s="301"/>
      <c r="C735" s="301"/>
      <c r="D735" s="301"/>
      <c r="E735" s="301"/>
      <c r="F735" s="301"/>
      <c r="G735" s="301"/>
      <c r="H735" s="301"/>
      <c r="I735" s="301"/>
      <c r="J735" s="300"/>
      <c r="K735" s="300"/>
      <c r="L735" s="300"/>
      <c r="M735" s="300"/>
      <c r="N735" s="300"/>
      <c r="O735" s="300"/>
      <c r="P735" s="300"/>
      <c r="Q735" s="300"/>
      <c r="R735" s="300"/>
      <c r="S735" s="300"/>
      <c r="T735" s="300"/>
      <c r="U735" s="300"/>
      <c r="V735" s="300"/>
      <c r="W735" s="300"/>
      <c r="X735" s="300"/>
      <c r="Y735" s="300"/>
      <c r="Z735" s="300"/>
      <c r="AA735" s="300"/>
      <c r="AB735" s="300"/>
      <c r="AC735" s="300"/>
      <c r="AD735" s="300"/>
      <c r="AE735" s="300"/>
      <c r="AF735" s="300"/>
      <c r="AG735" s="300"/>
      <c r="AH735" s="300"/>
      <c r="AI735" s="300"/>
      <c r="AJ735" s="300"/>
      <c r="AK735" s="300"/>
      <c r="AL735" s="300"/>
      <c r="AM735" s="300"/>
      <c r="AN735" s="300"/>
      <c r="AO735" s="300"/>
      <c r="AP735" s="300"/>
      <c r="AQ735" s="300"/>
      <c r="AR735" s="300"/>
      <c r="AS735" s="300"/>
      <c r="AT735" s="300"/>
      <c r="AU735" s="300"/>
      <c r="AV735" s="300"/>
      <c r="AW735" s="300"/>
      <c r="AX735" s="300"/>
      <c r="AY735" s="300"/>
      <c r="AZ735" s="300"/>
      <c r="BA735" s="300"/>
      <c r="BB735" s="300"/>
      <c r="BC735" s="300"/>
      <c r="BD735" s="300"/>
      <c r="BE735" s="300"/>
      <c r="BF735" s="300"/>
      <c r="BG735" s="300"/>
      <c r="BH735" s="300"/>
      <c r="BI735" s="300"/>
      <c r="BJ735" s="300"/>
      <c r="BK735" s="300"/>
      <c r="BL735" s="300"/>
      <c r="BM735" s="300"/>
      <c r="BN735" s="300"/>
      <c r="BO735" s="300"/>
      <c r="BP735" s="300"/>
      <c r="BQ735" s="300"/>
      <c r="BR735" s="300"/>
      <c r="BS735" s="300"/>
      <c r="BT735" s="300"/>
      <c r="BU735" s="300"/>
      <c r="BV735" s="300"/>
      <c r="BW735" s="300"/>
      <c r="BX735" s="300"/>
      <c r="BY735" s="300"/>
      <c r="BZ735" s="300"/>
      <c r="CA735" s="300"/>
      <c r="CB735" s="300"/>
      <c r="CC735" s="300"/>
      <c r="CD735" s="300"/>
      <c r="CE735" s="300"/>
      <c r="CF735" s="300"/>
      <c r="CG735" s="300"/>
      <c r="CH735" s="300"/>
      <c r="CI735" s="300"/>
      <c r="CJ735" s="300"/>
      <c r="CK735" s="300"/>
      <c r="CL735" s="300"/>
      <c r="CM735" s="300"/>
      <c r="CN735" s="300"/>
      <c r="CO735" s="300"/>
      <c r="CP735" s="300"/>
      <c r="CQ735" s="300"/>
      <c r="CR735" s="300"/>
      <c r="CS735" s="300"/>
      <c r="CT735" s="300"/>
      <c r="CU735" s="300"/>
      <c r="CV735" s="300"/>
      <c r="CW735" s="300"/>
      <c r="CX735" s="300"/>
      <c r="CY735" s="300"/>
      <c r="CZ735" s="300"/>
      <c r="DA735" s="300"/>
      <c r="DB735" s="300"/>
      <c r="DC735" s="300"/>
      <c r="DD735" s="300"/>
      <c r="DE735" s="300"/>
      <c r="DF735" s="300"/>
      <c r="DG735" s="300"/>
      <c r="DH735" s="300"/>
      <c r="DI735" s="300"/>
      <c r="DJ735" s="300"/>
      <c r="DK735" s="300"/>
      <c r="DL735" s="300"/>
      <c r="DM735" s="300"/>
      <c r="DN735" s="300"/>
      <c r="DO735" s="300"/>
      <c r="DP735" s="300"/>
      <c r="DQ735" s="300"/>
      <c r="DR735" s="300"/>
      <c r="DS735" s="300"/>
      <c r="DT735" s="300"/>
      <c r="DU735" s="300"/>
      <c r="DV735" s="300"/>
      <c r="DW735" s="300"/>
      <c r="DX735" s="300"/>
      <c r="DY735" s="300"/>
      <c r="DZ735" s="300"/>
      <c r="EA735" s="300"/>
      <c r="EB735" s="300"/>
      <c r="EC735" s="300"/>
      <c r="ED735" s="300"/>
      <c r="EE735" s="300"/>
      <c r="EF735" s="300"/>
      <c r="EG735" s="301"/>
      <c r="EH735" s="301"/>
      <c r="EI735" s="301"/>
      <c r="EJ735" s="301"/>
      <c r="EK735" s="301"/>
      <c r="EL735" s="301"/>
      <c r="EM735" s="301"/>
      <c r="EN735" s="301"/>
      <c r="EO735" s="301"/>
      <c r="EP735" s="301"/>
      <c r="EQ735" s="301"/>
      <c r="ER735" s="301"/>
      <c r="ES735" s="301"/>
      <c r="ET735" s="301"/>
    </row>
    <row r="736" spans="1:150" x14ac:dyDescent="0.25">
      <c r="A736" s="301"/>
      <c r="C736" s="301"/>
      <c r="D736" s="301"/>
      <c r="E736" s="301"/>
      <c r="F736" s="301"/>
      <c r="G736" s="301"/>
      <c r="H736" s="301"/>
      <c r="I736" s="301"/>
      <c r="J736" s="300"/>
      <c r="K736" s="300"/>
      <c r="L736" s="300"/>
      <c r="M736" s="300"/>
      <c r="N736" s="300"/>
      <c r="O736" s="300"/>
      <c r="P736" s="300"/>
      <c r="Q736" s="300"/>
      <c r="R736" s="300"/>
      <c r="S736" s="300"/>
      <c r="T736" s="300"/>
      <c r="U736" s="300"/>
      <c r="V736" s="300"/>
      <c r="W736" s="300"/>
      <c r="X736" s="300"/>
      <c r="Y736" s="300"/>
      <c r="Z736" s="300"/>
      <c r="AA736" s="300"/>
      <c r="AB736" s="300"/>
      <c r="AC736" s="300"/>
      <c r="AD736" s="300"/>
      <c r="AE736" s="300"/>
      <c r="AF736" s="300"/>
      <c r="AG736" s="300"/>
      <c r="AH736" s="300"/>
      <c r="AI736" s="300"/>
      <c r="AJ736" s="300"/>
      <c r="AK736" s="300"/>
      <c r="AL736" s="300"/>
      <c r="AM736" s="300"/>
      <c r="AN736" s="300"/>
      <c r="AO736" s="300"/>
      <c r="AP736" s="300"/>
      <c r="AQ736" s="300"/>
      <c r="AR736" s="300"/>
      <c r="AS736" s="300"/>
      <c r="AT736" s="300"/>
      <c r="AU736" s="300"/>
      <c r="AV736" s="300"/>
      <c r="AW736" s="300"/>
      <c r="AX736" s="300"/>
      <c r="AY736" s="300"/>
      <c r="AZ736" s="300"/>
      <c r="BA736" s="300"/>
      <c r="BB736" s="300"/>
      <c r="BC736" s="300"/>
      <c r="BD736" s="300"/>
      <c r="BE736" s="300"/>
      <c r="BF736" s="300"/>
      <c r="BG736" s="300"/>
      <c r="BH736" s="300"/>
      <c r="BI736" s="300"/>
      <c r="BJ736" s="300"/>
      <c r="BK736" s="300"/>
      <c r="BL736" s="300"/>
      <c r="BM736" s="300"/>
      <c r="BN736" s="300"/>
      <c r="BO736" s="300"/>
      <c r="BP736" s="300"/>
      <c r="BQ736" s="300"/>
      <c r="BR736" s="300"/>
      <c r="BS736" s="300"/>
      <c r="BT736" s="300"/>
      <c r="BU736" s="300"/>
      <c r="BV736" s="300"/>
      <c r="BW736" s="300"/>
      <c r="BX736" s="300"/>
      <c r="BY736" s="300"/>
      <c r="BZ736" s="300"/>
      <c r="CA736" s="300"/>
      <c r="CB736" s="300"/>
      <c r="CC736" s="300"/>
      <c r="CD736" s="300"/>
      <c r="CE736" s="300"/>
      <c r="CF736" s="300"/>
      <c r="CG736" s="300"/>
      <c r="CH736" s="300"/>
      <c r="CI736" s="300"/>
      <c r="CJ736" s="300"/>
      <c r="CK736" s="300"/>
      <c r="CL736" s="300"/>
      <c r="CM736" s="300"/>
      <c r="CN736" s="300"/>
      <c r="CO736" s="300"/>
      <c r="CP736" s="300"/>
      <c r="CQ736" s="300"/>
      <c r="CR736" s="300"/>
      <c r="CS736" s="300"/>
      <c r="CT736" s="300"/>
      <c r="CU736" s="300"/>
      <c r="CV736" s="300"/>
      <c r="CW736" s="300"/>
      <c r="CX736" s="300"/>
      <c r="CY736" s="300"/>
      <c r="CZ736" s="300"/>
      <c r="DA736" s="300"/>
      <c r="DB736" s="300"/>
      <c r="DC736" s="300"/>
      <c r="DD736" s="300"/>
      <c r="DE736" s="300"/>
      <c r="DF736" s="300"/>
      <c r="DG736" s="300"/>
      <c r="DH736" s="300"/>
      <c r="DI736" s="300"/>
      <c r="DJ736" s="300"/>
      <c r="DK736" s="300"/>
      <c r="DL736" s="300"/>
      <c r="DM736" s="300"/>
      <c r="DN736" s="300"/>
      <c r="DO736" s="300"/>
      <c r="DP736" s="300"/>
      <c r="DQ736" s="300"/>
      <c r="DR736" s="300"/>
      <c r="DS736" s="300"/>
      <c r="DT736" s="300"/>
      <c r="DU736" s="300"/>
      <c r="DV736" s="300"/>
      <c r="DW736" s="300"/>
      <c r="DX736" s="300"/>
      <c r="DY736" s="300"/>
      <c r="DZ736" s="300"/>
      <c r="EA736" s="300"/>
      <c r="EB736" s="300"/>
      <c r="EC736" s="300"/>
      <c r="ED736" s="300"/>
      <c r="EE736" s="300"/>
      <c r="EF736" s="300"/>
      <c r="EG736" s="301"/>
      <c r="EH736" s="301"/>
      <c r="EI736" s="301"/>
      <c r="EJ736" s="301"/>
      <c r="EK736" s="301"/>
      <c r="EL736" s="301"/>
      <c r="EM736" s="301"/>
      <c r="EN736" s="301"/>
      <c r="EO736" s="301"/>
      <c r="EP736" s="301"/>
      <c r="EQ736" s="301"/>
      <c r="ER736" s="301"/>
      <c r="ES736" s="301"/>
      <c r="ET736" s="301"/>
    </row>
    <row r="737" spans="1:150" x14ac:dyDescent="0.25">
      <c r="A737" s="301"/>
      <c r="C737" s="301"/>
      <c r="D737" s="301"/>
      <c r="E737" s="301"/>
      <c r="F737" s="301"/>
      <c r="G737" s="301"/>
      <c r="H737" s="301"/>
      <c r="I737" s="301"/>
      <c r="J737" s="300"/>
      <c r="K737" s="300"/>
      <c r="L737" s="300"/>
      <c r="M737" s="300"/>
      <c r="N737" s="300"/>
      <c r="O737" s="300"/>
      <c r="P737" s="300"/>
      <c r="Q737" s="300"/>
      <c r="R737" s="300"/>
      <c r="S737" s="300"/>
      <c r="T737" s="300"/>
      <c r="U737" s="300"/>
      <c r="V737" s="300"/>
      <c r="W737" s="300"/>
      <c r="X737" s="300"/>
      <c r="Y737" s="300"/>
      <c r="Z737" s="300"/>
      <c r="AA737" s="300"/>
      <c r="AB737" s="300"/>
      <c r="AC737" s="300"/>
      <c r="AD737" s="300"/>
      <c r="AE737" s="300"/>
      <c r="AF737" s="300"/>
      <c r="AG737" s="300"/>
      <c r="AH737" s="300"/>
      <c r="AI737" s="300"/>
      <c r="AJ737" s="300"/>
      <c r="AK737" s="300"/>
      <c r="AL737" s="300"/>
      <c r="AM737" s="300"/>
      <c r="AN737" s="300"/>
      <c r="AO737" s="300"/>
      <c r="AP737" s="300"/>
      <c r="AQ737" s="300"/>
      <c r="AR737" s="300"/>
      <c r="AS737" s="300"/>
      <c r="AT737" s="300"/>
      <c r="AU737" s="300"/>
      <c r="AV737" s="300"/>
      <c r="AW737" s="300"/>
      <c r="AX737" s="300"/>
      <c r="AY737" s="300"/>
      <c r="AZ737" s="300"/>
      <c r="BA737" s="300"/>
      <c r="BB737" s="300"/>
      <c r="BC737" s="300"/>
      <c r="BD737" s="300"/>
      <c r="BE737" s="300"/>
      <c r="BF737" s="300"/>
      <c r="BG737" s="300"/>
      <c r="BH737" s="300"/>
      <c r="BI737" s="300"/>
      <c r="BJ737" s="300"/>
      <c r="BK737" s="300"/>
      <c r="BL737" s="300"/>
      <c r="BM737" s="300"/>
      <c r="BN737" s="300"/>
      <c r="BO737" s="300"/>
      <c r="BP737" s="300"/>
      <c r="BQ737" s="300"/>
      <c r="BR737" s="300"/>
      <c r="BS737" s="300"/>
      <c r="BT737" s="300"/>
      <c r="BU737" s="300"/>
      <c r="BV737" s="300"/>
      <c r="BW737" s="300"/>
      <c r="BX737" s="300"/>
      <c r="BY737" s="300"/>
      <c r="BZ737" s="300"/>
      <c r="CA737" s="300"/>
      <c r="CB737" s="300"/>
      <c r="CC737" s="300"/>
      <c r="CD737" s="300"/>
      <c r="CE737" s="300"/>
      <c r="CF737" s="300"/>
      <c r="CG737" s="300"/>
      <c r="CH737" s="300"/>
      <c r="CI737" s="300"/>
      <c r="CJ737" s="300"/>
      <c r="CK737" s="300"/>
      <c r="CL737" s="300"/>
      <c r="CM737" s="300"/>
      <c r="CN737" s="300"/>
      <c r="CO737" s="300"/>
      <c r="CP737" s="300"/>
      <c r="CQ737" s="300"/>
      <c r="CR737" s="300"/>
      <c r="CS737" s="300"/>
      <c r="CT737" s="300"/>
      <c r="CU737" s="300"/>
      <c r="CV737" s="300"/>
      <c r="CW737" s="300"/>
      <c r="CX737" s="300"/>
      <c r="CY737" s="300"/>
      <c r="CZ737" s="300"/>
      <c r="DA737" s="300"/>
      <c r="DB737" s="300"/>
      <c r="DC737" s="300"/>
      <c r="DD737" s="300"/>
      <c r="DE737" s="300"/>
      <c r="DF737" s="300"/>
      <c r="DG737" s="300"/>
      <c r="DH737" s="300"/>
      <c r="DI737" s="300"/>
      <c r="DJ737" s="300"/>
      <c r="DK737" s="300"/>
      <c r="DL737" s="300"/>
      <c r="DM737" s="300"/>
      <c r="DN737" s="300"/>
      <c r="DO737" s="300"/>
      <c r="DP737" s="300"/>
      <c r="DQ737" s="300"/>
      <c r="DR737" s="300"/>
      <c r="DS737" s="300"/>
      <c r="DT737" s="300"/>
      <c r="DU737" s="300"/>
      <c r="DV737" s="300"/>
      <c r="DW737" s="300"/>
      <c r="DX737" s="300"/>
      <c r="DY737" s="300"/>
      <c r="DZ737" s="300"/>
      <c r="EA737" s="300"/>
      <c r="EB737" s="300"/>
      <c r="EC737" s="300"/>
      <c r="ED737" s="300"/>
      <c r="EE737" s="300"/>
      <c r="EF737" s="300"/>
      <c r="EG737" s="301"/>
      <c r="EH737" s="301"/>
      <c r="EI737" s="301"/>
      <c r="EJ737" s="301"/>
      <c r="EK737" s="301"/>
      <c r="EL737" s="301"/>
      <c r="EM737" s="301"/>
      <c r="EN737" s="301"/>
      <c r="EO737" s="301"/>
      <c r="EP737" s="301"/>
      <c r="EQ737" s="301"/>
      <c r="ER737" s="301"/>
      <c r="ES737" s="301"/>
      <c r="ET737" s="301"/>
    </row>
    <row r="738" spans="1:150" x14ac:dyDescent="0.25">
      <c r="A738" s="301"/>
      <c r="C738" s="301"/>
      <c r="D738" s="301"/>
      <c r="E738" s="301"/>
      <c r="F738" s="301"/>
      <c r="G738" s="301"/>
      <c r="H738" s="301"/>
      <c r="I738" s="301"/>
      <c r="J738" s="300"/>
      <c r="K738" s="300"/>
      <c r="L738" s="300"/>
      <c r="M738" s="300"/>
      <c r="N738" s="300"/>
      <c r="O738" s="300"/>
      <c r="P738" s="300"/>
      <c r="Q738" s="300"/>
      <c r="R738" s="300"/>
      <c r="S738" s="300"/>
      <c r="T738" s="300"/>
      <c r="U738" s="300"/>
      <c r="V738" s="300"/>
      <c r="W738" s="300"/>
      <c r="X738" s="300"/>
      <c r="Y738" s="300"/>
      <c r="Z738" s="300"/>
      <c r="AA738" s="300"/>
      <c r="AB738" s="300"/>
      <c r="AC738" s="300"/>
      <c r="AD738" s="300"/>
      <c r="AE738" s="300"/>
      <c r="AF738" s="300"/>
      <c r="AG738" s="300"/>
      <c r="AH738" s="300"/>
      <c r="AI738" s="300"/>
      <c r="AJ738" s="300"/>
      <c r="AK738" s="300"/>
      <c r="AL738" s="300"/>
      <c r="AM738" s="300"/>
      <c r="AN738" s="300"/>
      <c r="AO738" s="300"/>
      <c r="AP738" s="300"/>
      <c r="AQ738" s="300"/>
      <c r="AR738" s="300"/>
      <c r="AS738" s="300"/>
      <c r="AT738" s="300"/>
      <c r="AU738" s="300"/>
      <c r="AV738" s="300"/>
      <c r="AW738" s="300"/>
      <c r="AX738" s="300"/>
      <c r="AY738" s="300"/>
      <c r="AZ738" s="300"/>
      <c r="BA738" s="300"/>
      <c r="BB738" s="300"/>
      <c r="BC738" s="300"/>
      <c r="BD738" s="300"/>
      <c r="BE738" s="300"/>
      <c r="BF738" s="300"/>
      <c r="BG738" s="300"/>
      <c r="BH738" s="300"/>
      <c r="BI738" s="300"/>
      <c r="BJ738" s="300"/>
      <c r="BK738" s="300"/>
      <c r="BL738" s="300"/>
      <c r="BM738" s="300"/>
      <c r="BN738" s="300"/>
      <c r="BO738" s="300"/>
      <c r="BP738" s="300"/>
      <c r="BQ738" s="300"/>
      <c r="BR738" s="300"/>
      <c r="BS738" s="300"/>
      <c r="BT738" s="300"/>
      <c r="BU738" s="300"/>
      <c r="BV738" s="300"/>
      <c r="BW738" s="300"/>
      <c r="BX738" s="300"/>
      <c r="BY738" s="300"/>
      <c r="BZ738" s="300"/>
      <c r="CA738" s="300"/>
      <c r="CB738" s="300"/>
      <c r="CC738" s="300"/>
      <c r="CD738" s="300"/>
      <c r="CE738" s="300"/>
      <c r="CF738" s="300"/>
      <c r="CG738" s="300"/>
      <c r="CH738" s="300"/>
      <c r="CI738" s="300"/>
      <c r="CJ738" s="300"/>
      <c r="CK738" s="300"/>
      <c r="CL738" s="300"/>
      <c r="CM738" s="300"/>
      <c r="CN738" s="300"/>
      <c r="CO738" s="300"/>
      <c r="CP738" s="300"/>
      <c r="CQ738" s="300"/>
      <c r="CR738" s="300"/>
      <c r="CS738" s="300"/>
      <c r="CT738" s="300"/>
      <c r="CU738" s="300"/>
      <c r="CV738" s="300"/>
      <c r="CW738" s="300"/>
      <c r="CX738" s="300"/>
      <c r="CY738" s="300"/>
      <c r="CZ738" s="300"/>
      <c r="DA738" s="300"/>
      <c r="DB738" s="300"/>
      <c r="DC738" s="300"/>
      <c r="DD738" s="300"/>
      <c r="DE738" s="300"/>
      <c r="DF738" s="300"/>
      <c r="DG738" s="300"/>
      <c r="DH738" s="300"/>
      <c r="DI738" s="300"/>
      <c r="DJ738" s="300"/>
      <c r="DK738" s="300"/>
      <c r="DL738" s="300"/>
      <c r="DM738" s="300"/>
      <c r="DN738" s="300"/>
      <c r="DO738" s="300"/>
      <c r="DP738" s="300"/>
      <c r="DQ738" s="300"/>
      <c r="DR738" s="300"/>
      <c r="DS738" s="300"/>
      <c r="DT738" s="300"/>
      <c r="DU738" s="300"/>
      <c r="DV738" s="300"/>
      <c r="DW738" s="300"/>
      <c r="DX738" s="300"/>
      <c r="DY738" s="300"/>
      <c r="DZ738" s="300"/>
      <c r="EA738" s="300"/>
      <c r="EB738" s="300"/>
      <c r="EC738" s="300"/>
      <c r="ED738" s="300"/>
      <c r="EE738" s="300"/>
      <c r="EF738" s="300"/>
      <c r="EG738" s="301"/>
      <c r="EH738" s="301"/>
      <c r="EI738" s="301"/>
      <c r="EJ738" s="301"/>
      <c r="EK738" s="301"/>
      <c r="EL738" s="301"/>
      <c r="EM738" s="301"/>
      <c r="EN738" s="301"/>
      <c r="EO738" s="301"/>
      <c r="EP738" s="301"/>
      <c r="EQ738" s="301"/>
      <c r="ER738" s="301"/>
      <c r="ES738" s="301"/>
      <c r="ET738" s="301"/>
    </row>
    <row r="739" spans="1:150" x14ac:dyDescent="0.25">
      <c r="A739" s="301"/>
      <c r="C739" s="301"/>
      <c r="D739" s="301"/>
      <c r="E739" s="301"/>
      <c r="F739" s="301"/>
      <c r="G739" s="301"/>
      <c r="H739" s="301"/>
      <c r="I739" s="301"/>
      <c r="J739" s="300"/>
      <c r="K739" s="300"/>
      <c r="L739" s="300"/>
      <c r="M739" s="300"/>
      <c r="N739" s="300"/>
      <c r="O739" s="300"/>
      <c r="P739" s="300"/>
      <c r="Q739" s="300"/>
      <c r="R739" s="300"/>
      <c r="S739" s="300"/>
      <c r="T739" s="300"/>
      <c r="U739" s="300"/>
      <c r="V739" s="300"/>
      <c r="W739" s="300"/>
      <c r="X739" s="300"/>
      <c r="Y739" s="300"/>
      <c r="Z739" s="300"/>
      <c r="AA739" s="300"/>
      <c r="AB739" s="300"/>
      <c r="AC739" s="300"/>
      <c r="AD739" s="300"/>
      <c r="AE739" s="300"/>
      <c r="AF739" s="300"/>
      <c r="AG739" s="300"/>
      <c r="AH739" s="300"/>
      <c r="AI739" s="300"/>
      <c r="AJ739" s="300"/>
      <c r="AK739" s="300"/>
      <c r="AL739" s="300"/>
      <c r="AM739" s="300"/>
      <c r="AN739" s="300"/>
      <c r="AO739" s="300"/>
      <c r="AP739" s="300"/>
      <c r="AQ739" s="300"/>
      <c r="AR739" s="300"/>
      <c r="AS739" s="300"/>
      <c r="AT739" s="300"/>
      <c r="AU739" s="300"/>
      <c r="AV739" s="300"/>
      <c r="AW739" s="300"/>
      <c r="AX739" s="300"/>
      <c r="AY739" s="300"/>
      <c r="AZ739" s="300"/>
      <c r="BA739" s="300"/>
      <c r="BB739" s="300"/>
      <c r="BC739" s="300"/>
      <c r="BD739" s="300"/>
      <c r="BE739" s="300"/>
      <c r="BF739" s="300"/>
      <c r="BG739" s="300"/>
      <c r="BH739" s="300"/>
      <c r="BI739" s="300"/>
      <c r="BJ739" s="300"/>
      <c r="BK739" s="300"/>
      <c r="BL739" s="300"/>
      <c r="BM739" s="300"/>
      <c r="BN739" s="300"/>
      <c r="BO739" s="300"/>
      <c r="BP739" s="300"/>
      <c r="BQ739" s="300"/>
      <c r="BR739" s="300"/>
      <c r="BS739" s="300"/>
      <c r="BT739" s="300"/>
      <c r="BU739" s="300"/>
      <c r="BV739" s="300"/>
      <c r="BW739" s="300"/>
      <c r="BX739" s="300"/>
      <c r="BY739" s="300"/>
      <c r="BZ739" s="300"/>
      <c r="CA739" s="300"/>
      <c r="CB739" s="300"/>
      <c r="CC739" s="300"/>
      <c r="CD739" s="300"/>
      <c r="CE739" s="300"/>
      <c r="CF739" s="300"/>
      <c r="CG739" s="300"/>
      <c r="CH739" s="300"/>
      <c r="CI739" s="300"/>
      <c r="CJ739" s="300"/>
      <c r="CK739" s="300"/>
      <c r="CL739" s="300"/>
      <c r="CM739" s="300"/>
      <c r="CN739" s="300"/>
      <c r="CO739" s="300"/>
      <c r="CP739" s="300"/>
      <c r="CQ739" s="300"/>
      <c r="CR739" s="300"/>
      <c r="CS739" s="300"/>
      <c r="CT739" s="300"/>
      <c r="CU739" s="300"/>
      <c r="CV739" s="300"/>
      <c r="CW739" s="300"/>
      <c r="CX739" s="300"/>
      <c r="CY739" s="300"/>
      <c r="CZ739" s="300"/>
      <c r="DA739" s="300"/>
      <c r="DB739" s="300"/>
      <c r="DC739" s="300"/>
      <c r="DD739" s="300"/>
      <c r="DE739" s="300"/>
      <c r="DF739" s="300"/>
      <c r="DG739" s="300"/>
      <c r="DH739" s="300"/>
      <c r="DI739" s="300"/>
      <c r="DJ739" s="300"/>
      <c r="DK739" s="300"/>
      <c r="DL739" s="300"/>
      <c r="DM739" s="300"/>
      <c r="DN739" s="300"/>
      <c r="DO739" s="300"/>
      <c r="DP739" s="300"/>
      <c r="DQ739" s="300"/>
      <c r="DR739" s="300"/>
      <c r="DS739" s="300"/>
      <c r="DT739" s="300"/>
      <c r="DU739" s="300"/>
      <c r="DV739" s="300"/>
      <c r="DW739" s="300"/>
      <c r="DX739" s="300"/>
      <c r="DY739" s="300"/>
      <c r="DZ739" s="300"/>
      <c r="EA739" s="300"/>
      <c r="EB739" s="300"/>
      <c r="EC739" s="300"/>
      <c r="ED739" s="300"/>
      <c r="EE739" s="300"/>
      <c r="EF739" s="300"/>
      <c r="EG739" s="301"/>
      <c r="EH739" s="301"/>
      <c r="EI739" s="301"/>
      <c r="EJ739" s="301"/>
      <c r="EK739" s="301"/>
      <c r="EL739" s="301"/>
      <c r="EM739" s="301"/>
      <c r="EN739" s="301"/>
      <c r="EO739" s="301"/>
      <c r="EP739" s="301"/>
      <c r="EQ739" s="301"/>
      <c r="ER739" s="301"/>
      <c r="ES739" s="301"/>
      <c r="ET739" s="301"/>
    </row>
    <row r="740" spans="1:150" x14ac:dyDescent="0.25">
      <c r="A740" s="301"/>
      <c r="C740" s="301"/>
      <c r="D740" s="301"/>
      <c r="E740" s="301"/>
      <c r="F740" s="301"/>
      <c r="G740" s="301"/>
      <c r="H740" s="301"/>
      <c r="I740" s="301"/>
      <c r="J740" s="300"/>
      <c r="K740" s="300"/>
      <c r="L740" s="300"/>
      <c r="M740" s="300"/>
      <c r="N740" s="300"/>
      <c r="O740" s="300"/>
      <c r="P740" s="300"/>
      <c r="Q740" s="300"/>
      <c r="R740" s="300"/>
      <c r="S740" s="300"/>
      <c r="T740" s="300"/>
      <c r="U740" s="300"/>
      <c r="V740" s="300"/>
      <c r="W740" s="300"/>
      <c r="X740" s="300"/>
      <c r="Y740" s="300"/>
      <c r="Z740" s="300"/>
      <c r="AA740" s="300"/>
      <c r="AB740" s="300"/>
      <c r="AC740" s="300"/>
      <c r="AD740" s="300"/>
      <c r="AE740" s="300"/>
      <c r="AF740" s="300"/>
      <c r="AG740" s="300"/>
      <c r="AH740" s="300"/>
      <c r="AI740" s="300"/>
      <c r="AJ740" s="300"/>
      <c r="AK740" s="300"/>
      <c r="AL740" s="300"/>
      <c r="AM740" s="300"/>
      <c r="AN740" s="300"/>
      <c r="AO740" s="300"/>
      <c r="AP740" s="300"/>
      <c r="AQ740" s="300"/>
      <c r="AR740" s="300"/>
      <c r="AS740" s="300"/>
      <c r="AT740" s="300"/>
      <c r="AU740" s="300"/>
      <c r="AV740" s="300"/>
      <c r="AW740" s="300"/>
      <c r="AX740" s="300"/>
      <c r="AY740" s="300"/>
      <c r="AZ740" s="300"/>
      <c r="BA740" s="300"/>
      <c r="BB740" s="300"/>
      <c r="BC740" s="300"/>
      <c r="BD740" s="300"/>
      <c r="BE740" s="300"/>
      <c r="BF740" s="300"/>
      <c r="BG740" s="300"/>
      <c r="BH740" s="300"/>
      <c r="BI740" s="300"/>
      <c r="BJ740" s="300"/>
      <c r="BK740" s="300"/>
      <c r="BL740" s="300"/>
      <c r="BM740" s="300"/>
      <c r="BN740" s="300"/>
      <c r="BO740" s="300"/>
      <c r="BP740" s="300"/>
      <c r="BQ740" s="300"/>
      <c r="BR740" s="300"/>
      <c r="BS740" s="300"/>
      <c r="BT740" s="300"/>
      <c r="BU740" s="300"/>
      <c r="BV740" s="300"/>
      <c r="BW740" s="300"/>
      <c r="BX740" s="300"/>
      <c r="BY740" s="300"/>
      <c r="BZ740" s="300"/>
      <c r="CA740" s="300"/>
      <c r="CB740" s="300"/>
      <c r="CC740" s="300"/>
      <c r="CD740" s="300"/>
      <c r="CE740" s="300"/>
      <c r="CF740" s="300"/>
      <c r="CG740" s="300"/>
      <c r="CH740" s="300"/>
      <c r="CI740" s="300"/>
      <c r="CJ740" s="300"/>
      <c r="CK740" s="300"/>
      <c r="CL740" s="300"/>
      <c r="CM740" s="300"/>
      <c r="CN740" s="300"/>
      <c r="CO740" s="300"/>
      <c r="CP740" s="300"/>
      <c r="CQ740" s="300"/>
      <c r="CR740" s="300"/>
      <c r="CS740" s="300"/>
      <c r="CT740" s="300"/>
      <c r="CU740" s="300"/>
      <c r="CV740" s="300"/>
      <c r="CW740" s="300"/>
      <c r="CX740" s="300"/>
      <c r="CY740" s="300"/>
      <c r="CZ740" s="300"/>
      <c r="DA740" s="300"/>
      <c r="DB740" s="300"/>
      <c r="DC740" s="300"/>
      <c r="DD740" s="300"/>
      <c r="DE740" s="300"/>
      <c r="DF740" s="300"/>
      <c r="DG740" s="300"/>
      <c r="DH740" s="300"/>
      <c r="DI740" s="300"/>
      <c r="DJ740" s="300"/>
      <c r="DK740" s="300"/>
      <c r="DL740" s="300"/>
      <c r="DM740" s="300"/>
      <c r="DN740" s="300"/>
      <c r="DO740" s="300"/>
      <c r="DP740" s="300"/>
      <c r="DQ740" s="300"/>
      <c r="DR740" s="300"/>
      <c r="DS740" s="300"/>
      <c r="DT740" s="300"/>
      <c r="DU740" s="300"/>
      <c r="DV740" s="300"/>
      <c r="DW740" s="300"/>
      <c r="DX740" s="300"/>
      <c r="DY740" s="300"/>
      <c r="DZ740" s="300"/>
      <c r="EA740" s="300"/>
      <c r="EB740" s="300"/>
      <c r="EC740" s="300"/>
      <c r="ED740" s="300"/>
      <c r="EE740" s="300"/>
      <c r="EF740" s="300"/>
      <c r="EG740" s="301"/>
      <c r="EH740" s="301"/>
      <c r="EI740" s="301"/>
      <c r="EJ740" s="301"/>
      <c r="EK740" s="301"/>
      <c r="EL740" s="301"/>
      <c r="EM740" s="301"/>
      <c r="EN740" s="301"/>
      <c r="EO740" s="301"/>
      <c r="EP740" s="301"/>
      <c r="EQ740" s="301"/>
      <c r="ER740" s="301"/>
      <c r="ES740" s="301"/>
      <c r="ET740" s="301"/>
    </row>
    <row r="741" spans="1:150" x14ac:dyDescent="0.25">
      <c r="A741" s="301"/>
      <c r="C741" s="301"/>
      <c r="D741" s="301"/>
      <c r="E741" s="301"/>
      <c r="F741" s="301"/>
      <c r="G741" s="301"/>
      <c r="H741" s="301"/>
      <c r="I741" s="301"/>
      <c r="J741" s="300"/>
      <c r="K741" s="300"/>
      <c r="L741" s="300"/>
      <c r="M741" s="300"/>
      <c r="N741" s="300"/>
      <c r="O741" s="300"/>
      <c r="P741" s="300"/>
      <c r="Q741" s="300"/>
      <c r="R741" s="300"/>
      <c r="S741" s="300"/>
      <c r="T741" s="300"/>
      <c r="U741" s="300"/>
      <c r="V741" s="300"/>
      <c r="W741" s="300"/>
      <c r="X741" s="300"/>
      <c r="Y741" s="300"/>
      <c r="Z741" s="300"/>
      <c r="AA741" s="300"/>
      <c r="AB741" s="300"/>
      <c r="AC741" s="300"/>
      <c r="AD741" s="300"/>
      <c r="AE741" s="300"/>
      <c r="AF741" s="300"/>
      <c r="AG741" s="300"/>
      <c r="AH741" s="300"/>
      <c r="AI741" s="300"/>
      <c r="AJ741" s="300"/>
      <c r="AK741" s="300"/>
      <c r="AL741" s="300"/>
      <c r="AM741" s="300"/>
      <c r="AN741" s="300"/>
      <c r="AO741" s="300"/>
      <c r="AP741" s="300"/>
      <c r="AQ741" s="300"/>
      <c r="AR741" s="300"/>
      <c r="AS741" s="300"/>
      <c r="AT741" s="300"/>
      <c r="AU741" s="300"/>
      <c r="AV741" s="300"/>
      <c r="AW741" s="300"/>
      <c r="AX741" s="300"/>
      <c r="AY741" s="300"/>
      <c r="AZ741" s="300"/>
      <c r="BA741" s="300"/>
      <c r="BB741" s="300"/>
      <c r="BC741" s="300"/>
      <c r="BD741" s="300"/>
      <c r="BE741" s="300"/>
      <c r="BF741" s="300"/>
      <c r="BG741" s="300"/>
      <c r="BH741" s="300"/>
      <c r="BI741" s="300"/>
      <c r="BJ741" s="300"/>
      <c r="BK741" s="300"/>
      <c r="BL741" s="300"/>
      <c r="BM741" s="300"/>
      <c r="BN741" s="300"/>
      <c r="BO741" s="300"/>
      <c r="BP741" s="300"/>
      <c r="BQ741" s="300"/>
      <c r="BR741" s="300"/>
      <c r="BS741" s="300"/>
      <c r="BT741" s="300"/>
      <c r="BU741" s="300"/>
      <c r="BV741" s="300"/>
      <c r="BW741" s="300"/>
      <c r="BX741" s="300"/>
      <c r="BY741" s="300"/>
      <c r="BZ741" s="300"/>
      <c r="CA741" s="300"/>
      <c r="CB741" s="300"/>
      <c r="CC741" s="300"/>
      <c r="CD741" s="300"/>
      <c r="CE741" s="300"/>
      <c r="CF741" s="300"/>
      <c r="CG741" s="300"/>
      <c r="CH741" s="300"/>
      <c r="CI741" s="300"/>
      <c r="CJ741" s="300"/>
      <c r="CK741" s="300"/>
      <c r="CL741" s="300"/>
      <c r="CM741" s="300"/>
      <c r="CN741" s="300"/>
      <c r="CO741" s="300"/>
      <c r="CP741" s="300"/>
      <c r="CQ741" s="300"/>
      <c r="CR741" s="300"/>
      <c r="CS741" s="300"/>
      <c r="CT741" s="300"/>
      <c r="CU741" s="300"/>
      <c r="CV741" s="300"/>
      <c r="CW741" s="300"/>
      <c r="CX741" s="300"/>
      <c r="CY741" s="300"/>
      <c r="CZ741" s="300"/>
      <c r="DA741" s="300"/>
      <c r="DB741" s="300"/>
      <c r="DC741" s="300"/>
      <c r="DD741" s="300"/>
      <c r="DE741" s="300"/>
      <c r="DF741" s="300"/>
      <c r="DG741" s="300"/>
      <c r="DH741" s="300"/>
      <c r="DI741" s="300"/>
      <c r="DJ741" s="300"/>
      <c r="DK741" s="300"/>
      <c r="DL741" s="300"/>
      <c r="DM741" s="300"/>
      <c r="DN741" s="300"/>
      <c r="DO741" s="300"/>
      <c r="DP741" s="300"/>
      <c r="DQ741" s="300"/>
      <c r="DR741" s="300"/>
      <c r="DS741" s="300"/>
      <c r="DT741" s="300"/>
      <c r="DU741" s="300"/>
      <c r="DV741" s="300"/>
      <c r="DW741" s="300"/>
      <c r="DX741" s="300"/>
      <c r="DY741" s="300"/>
      <c r="DZ741" s="300"/>
      <c r="EA741" s="300"/>
      <c r="EB741" s="300"/>
      <c r="EC741" s="300"/>
      <c r="ED741" s="300"/>
      <c r="EE741" s="300"/>
      <c r="EF741" s="300"/>
      <c r="EG741" s="301"/>
      <c r="EH741" s="301"/>
      <c r="EI741" s="301"/>
      <c r="EJ741" s="301"/>
      <c r="EK741" s="301"/>
      <c r="EL741" s="301"/>
      <c r="EM741" s="301"/>
      <c r="EN741" s="301"/>
      <c r="EO741" s="301"/>
      <c r="EP741" s="301"/>
      <c r="EQ741" s="301"/>
      <c r="ER741" s="301"/>
      <c r="ES741" s="301"/>
      <c r="ET741" s="301"/>
    </row>
    <row r="742" spans="1:150" x14ac:dyDescent="0.25">
      <c r="A742" s="301"/>
      <c r="C742" s="301"/>
      <c r="D742" s="301"/>
      <c r="E742" s="301"/>
      <c r="F742" s="301"/>
      <c r="G742" s="301"/>
      <c r="H742" s="301"/>
      <c r="I742" s="301"/>
      <c r="J742" s="300"/>
      <c r="K742" s="300"/>
      <c r="L742" s="300"/>
      <c r="M742" s="300"/>
      <c r="N742" s="300"/>
      <c r="O742" s="300"/>
      <c r="P742" s="300"/>
      <c r="Q742" s="300"/>
      <c r="R742" s="300"/>
      <c r="S742" s="300"/>
      <c r="T742" s="300"/>
      <c r="U742" s="300"/>
      <c r="V742" s="300"/>
      <c r="W742" s="300"/>
      <c r="X742" s="300"/>
      <c r="Y742" s="300"/>
      <c r="Z742" s="300"/>
      <c r="AA742" s="300"/>
      <c r="AB742" s="300"/>
      <c r="AC742" s="300"/>
      <c r="AD742" s="300"/>
      <c r="AE742" s="300"/>
      <c r="AF742" s="300"/>
      <c r="AG742" s="300"/>
      <c r="AH742" s="300"/>
      <c r="AI742" s="300"/>
      <c r="AJ742" s="300"/>
      <c r="AK742" s="300"/>
      <c r="AL742" s="300"/>
      <c r="AM742" s="300"/>
      <c r="AN742" s="300"/>
      <c r="AO742" s="300"/>
      <c r="AP742" s="300"/>
      <c r="AQ742" s="300"/>
      <c r="AR742" s="300"/>
      <c r="AS742" s="300"/>
      <c r="AT742" s="300"/>
      <c r="AU742" s="300"/>
      <c r="AV742" s="300"/>
      <c r="AW742" s="300"/>
      <c r="AX742" s="300"/>
      <c r="AY742" s="300"/>
      <c r="AZ742" s="300"/>
      <c r="BA742" s="300"/>
      <c r="BB742" s="300"/>
      <c r="BC742" s="300"/>
      <c r="BD742" s="300"/>
      <c r="BE742" s="300"/>
      <c r="BF742" s="300"/>
      <c r="BG742" s="300"/>
      <c r="BH742" s="300"/>
      <c r="BI742" s="300"/>
      <c r="BJ742" s="300"/>
      <c r="BK742" s="300"/>
      <c r="BL742" s="300"/>
      <c r="BM742" s="300"/>
      <c r="BN742" s="300"/>
      <c r="BO742" s="300"/>
      <c r="BP742" s="300"/>
      <c r="BQ742" s="300"/>
      <c r="BR742" s="300"/>
      <c r="BS742" s="300"/>
      <c r="BT742" s="300"/>
      <c r="BU742" s="300"/>
      <c r="BV742" s="300"/>
      <c r="BW742" s="300"/>
      <c r="BX742" s="300"/>
      <c r="BY742" s="300"/>
      <c r="BZ742" s="300"/>
      <c r="CA742" s="300"/>
      <c r="CB742" s="300"/>
      <c r="CC742" s="300"/>
      <c r="CD742" s="300"/>
      <c r="CE742" s="300"/>
      <c r="CF742" s="300"/>
      <c r="CG742" s="300"/>
      <c r="CH742" s="300"/>
      <c r="CI742" s="300"/>
      <c r="CJ742" s="300"/>
      <c r="CK742" s="300"/>
      <c r="CL742" s="300"/>
      <c r="CM742" s="300"/>
      <c r="CN742" s="300"/>
      <c r="CO742" s="300"/>
      <c r="CP742" s="300"/>
      <c r="CQ742" s="300"/>
      <c r="CR742" s="300"/>
      <c r="CS742" s="300"/>
      <c r="CT742" s="300"/>
      <c r="CU742" s="300"/>
      <c r="CV742" s="300"/>
      <c r="CW742" s="300"/>
      <c r="CX742" s="300"/>
      <c r="CY742" s="300"/>
      <c r="CZ742" s="300"/>
      <c r="DA742" s="300"/>
      <c r="DB742" s="300"/>
      <c r="DC742" s="300"/>
      <c r="DD742" s="300"/>
      <c r="DE742" s="300"/>
      <c r="DF742" s="300"/>
      <c r="DG742" s="300"/>
      <c r="DH742" s="300"/>
      <c r="DI742" s="300"/>
      <c r="DJ742" s="300"/>
      <c r="DK742" s="300"/>
      <c r="DL742" s="300"/>
      <c r="DM742" s="300"/>
      <c r="DN742" s="300"/>
      <c r="DO742" s="300"/>
      <c r="DP742" s="300"/>
      <c r="DQ742" s="300"/>
      <c r="DR742" s="300"/>
      <c r="DS742" s="300"/>
      <c r="DT742" s="300"/>
      <c r="DU742" s="300"/>
      <c r="DV742" s="300"/>
      <c r="DW742" s="300"/>
      <c r="DX742" s="300"/>
      <c r="DY742" s="300"/>
      <c r="DZ742" s="300"/>
      <c r="EA742" s="300"/>
      <c r="EB742" s="300"/>
      <c r="EC742" s="300"/>
      <c r="ED742" s="300"/>
      <c r="EE742" s="300"/>
      <c r="EF742" s="300"/>
      <c r="EG742" s="301"/>
      <c r="EH742" s="301"/>
      <c r="EI742" s="301"/>
      <c r="EJ742" s="301"/>
      <c r="EK742" s="301"/>
      <c r="EL742" s="301"/>
      <c r="EM742" s="301"/>
      <c r="EN742" s="301"/>
      <c r="EO742" s="301"/>
      <c r="EP742" s="301"/>
      <c r="EQ742" s="301"/>
      <c r="ER742" s="301"/>
      <c r="ES742" s="301"/>
      <c r="ET742" s="301"/>
    </row>
    <row r="743" spans="1:150" x14ac:dyDescent="0.25">
      <c r="A743" s="301"/>
      <c r="C743" s="301"/>
      <c r="D743" s="301"/>
      <c r="E743" s="301"/>
      <c r="F743" s="301"/>
      <c r="G743" s="301"/>
      <c r="H743" s="301"/>
      <c r="I743" s="301"/>
      <c r="J743" s="300"/>
      <c r="K743" s="300"/>
      <c r="L743" s="300"/>
      <c r="M743" s="300"/>
      <c r="N743" s="300"/>
      <c r="O743" s="300"/>
      <c r="P743" s="300"/>
      <c r="Q743" s="300"/>
      <c r="R743" s="300"/>
      <c r="S743" s="300"/>
      <c r="T743" s="300"/>
      <c r="U743" s="300"/>
      <c r="V743" s="300"/>
      <c r="W743" s="300"/>
      <c r="X743" s="300"/>
      <c r="Y743" s="300"/>
      <c r="Z743" s="300"/>
      <c r="AA743" s="300"/>
      <c r="AB743" s="300"/>
      <c r="AC743" s="300"/>
      <c r="AD743" s="300"/>
      <c r="AE743" s="300"/>
      <c r="AF743" s="300"/>
      <c r="AG743" s="300"/>
      <c r="AH743" s="300"/>
      <c r="AI743" s="300"/>
      <c r="AJ743" s="300"/>
      <c r="AK743" s="300"/>
      <c r="AL743" s="300"/>
      <c r="AM743" s="300"/>
      <c r="AN743" s="300"/>
      <c r="AO743" s="300"/>
      <c r="AP743" s="300"/>
      <c r="AQ743" s="300"/>
      <c r="AR743" s="300"/>
      <c r="AS743" s="300"/>
      <c r="AT743" s="300"/>
      <c r="AU743" s="300"/>
      <c r="AV743" s="300"/>
      <c r="AW743" s="300"/>
      <c r="AX743" s="300"/>
      <c r="AY743" s="300"/>
      <c r="AZ743" s="300"/>
      <c r="BA743" s="300"/>
      <c r="BB743" s="300"/>
      <c r="BC743" s="300"/>
      <c r="BD743" s="300"/>
      <c r="BE743" s="300"/>
      <c r="BF743" s="300"/>
      <c r="BG743" s="300"/>
      <c r="BH743" s="300"/>
      <c r="BI743" s="300"/>
      <c r="BJ743" s="300"/>
      <c r="BK743" s="300"/>
      <c r="BL743" s="300"/>
      <c r="BM743" s="300"/>
      <c r="BN743" s="300"/>
      <c r="BO743" s="300"/>
      <c r="BP743" s="300"/>
      <c r="BQ743" s="300"/>
      <c r="BR743" s="300"/>
      <c r="BS743" s="300"/>
      <c r="BT743" s="300"/>
      <c r="BU743" s="300"/>
      <c r="BV743" s="300"/>
      <c r="BW743" s="300"/>
      <c r="BX743" s="300"/>
      <c r="BY743" s="300"/>
      <c r="BZ743" s="300"/>
      <c r="CA743" s="300"/>
      <c r="CB743" s="300"/>
      <c r="CC743" s="300"/>
      <c r="CD743" s="300"/>
      <c r="CE743" s="300"/>
      <c r="CF743" s="300"/>
      <c r="CG743" s="300"/>
      <c r="CH743" s="300"/>
      <c r="CI743" s="300"/>
      <c r="CJ743" s="300"/>
      <c r="CK743" s="300"/>
      <c r="CL743" s="300"/>
      <c r="CM743" s="300"/>
      <c r="CN743" s="300"/>
      <c r="CO743" s="300"/>
      <c r="CP743" s="300"/>
      <c r="CQ743" s="300"/>
      <c r="CR743" s="300"/>
      <c r="CS743" s="300"/>
      <c r="CT743" s="300"/>
      <c r="CU743" s="300"/>
      <c r="CV743" s="300"/>
      <c r="CW743" s="300"/>
      <c r="CX743" s="300"/>
      <c r="CY743" s="300"/>
      <c r="CZ743" s="300"/>
      <c r="DA743" s="300"/>
      <c r="DB743" s="300"/>
      <c r="DC743" s="300"/>
      <c r="DD743" s="300"/>
      <c r="DE743" s="300"/>
      <c r="DF743" s="300"/>
      <c r="DG743" s="300"/>
      <c r="DH743" s="300"/>
      <c r="DI743" s="300"/>
      <c r="DJ743" s="300"/>
      <c r="DK743" s="300"/>
      <c r="DL743" s="300"/>
      <c r="DM743" s="300"/>
      <c r="DN743" s="300"/>
      <c r="DO743" s="300"/>
      <c r="DP743" s="300"/>
      <c r="DQ743" s="300"/>
      <c r="DR743" s="300"/>
      <c r="DS743" s="300"/>
      <c r="DT743" s="300"/>
      <c r="DU743" s="300"/>
      <c r="DV743" s="300"/>
      <c r="DW743" s="300"/>
      <c r="DX743" s="300"/>
      <c r="DY743" s="300"/>
      <c r="DZ743" s="300"/>
      <c r="EA743" s="300"/>
      <c r="EB743" s="300"/>
      <c r="EC743" s="300"/>
      <c r="ED743" s="300"/>
      <c r="EE743" s="300"/>
      <c r="EF743" s="300"/>
      <c r="EG743" s="301"/>
      <c r="EH743" s="301"/>
      <c r="EI743" s="301"/>
      <c r="EJ743" s="301"/>
      <c r="EK743" s="301"/>
      <c r="EL743" s="301"/>
      <c r="EM743" s="301"/>
      <c r="EN743" s="301"/>
      <c r="EO743" s="301"/>
      <c r="EP743" s="301"/>
      <c r="EQ743" s="301"/>
      <c r="ER743" s="301"/>
      <c r="ES743" s="301"/>
      <c r="ET743" s="301"/>
    </row>
    <row r="744" spans="1:150" x14ac:dyDescent="0.25">
      <c r="A744" s="301"/>
      <c r="C744" s="301"/>
      <c r="D744" s="301"/>
      <c r="E744" s="301"/>
      <c r="F744" s="301"/>
      <c r="G744" s="301"/>
      <c r="H744" s="301"/>
      <c r="I744" s="301"/>
      <c r="J744" s="300"/>
      <c r="K744" s="300"/>
      <c r="L744" s="300"/>
      <c r="M744" s="300"/>
      <c r="N744" s="300"/>
      <c r="O744" s="300"/>
      <c r="P744" s="300"/>
      <c r="Q744" s="300"/>
      <c r="R744" s="300"/>
      <c r="S744" s="300"/>
      <c r="T744" s="300"/>
      <c r="U744" s="300"/>
      <c r="V744" s="300"/>
      <c r="W744" s="300"/>
      <c r="X744" s="300"/>
      <c r="Y744" s="300"/>
      <c r="Z744" s="300"/>
      <c r="AA744" s="300"/>
      <c r="AB744" s="300"/>
      <c r="AC744" s="300"/>
      <c r="AD744" s="300"/>
      <c r="AE744" s="300"/>
      <c r="AF744" s="300"/>
      <c r="AG744" s="300"/>
      <c r="AH744" s="300"/>
      <c r="AI744" s="300"/>
      <c r="AJ744" s="300"/>
      <c r="AK744" s="300"/>
      <c r="AL744" s="300"/>
      <c r="AM744" s="300"/>
      <c r="AN744" s="300"/>
      <c r="AO744" s="300"/>
      <c r="AP744" s="300"/>
      <c r="AQ744" s="300"/>
      <c r="AR744" s="300"/>
      <c r="AS744" s="300"/>
      <c r="AT744" s="300"/>
      <c r="AU744" s="300"/>
      <c r="AV744" s="300"/>
      <c r="AW744" s="300"/>
      <c r="AX744" s="300"/>
      <c r="AY744" s="300"/>
      <c r="AZ744" s="300"/>
      <c r="BA744" s="300"/>
      <c r="BB744" s="300"/>
      <c r="BC744" s="300"/>
      <c r="BD744" s="300"/>
      <c r="BE744" s="300"/>
      <c r="BF744" s="300"/>
      <c r="BG744" s="300"/>
      <c r="BH744" s="300"/>
      <c r="BI744" s="300"/>
      <c r="BJ744" s="300"/>
      <c r="BK744" s="300"/>
      <c r="BL744" s="300"/>
      <c r="BM744" s="300"/>
      <c r="BN744" s="300"/>
      <c r="BO744" s="300"/>
      <c r="BP744" s="300"/>
      <c r="BQ744" s="300"/>
      <c r="BR744" s="300"/>
      <c r="BS744" s="300"/>
      <c r="BT744" s="300"/>
      <c r="BU744" s="300"/>
      <c r="BV744" s="300"/>
      <c r="BW744" s="300"/>
      <c r="BX744" s="300"/>
      <c r="BY744" s="300"/>
      <c r="BZ744" s="300"/>
      <c r="CA744" s="300"/>
      <c r="CB744" s="300"/>
      <c r="CC744" s="300"/>
      <c r="CD744" s="300"/>
      <c r="CE744" s="300"/>
      <c r="CF744" s="300"/>
      <c r="CG744" s="300"/>
      <c r="CH744" s="300"/>
      <c r="CI744" s="300"/>
      <c r="CJ744" s="300"/>
      <c r="CK744" s="300"/>
      <c r="CL744" s="300"/>
      <c r="CM744" s="300"/>
      <c r="CN744" s="300"/>
      <c r="CO744" s="300"/>
      <c r="CP744" s="300"/>
      <c r="CQ744" s="300"/>
      <c r="CR744" s="300"/>
      <c r="CS744" s="300"/>
      <c r="CT744" s="300"/>
      <c r="CU744" s="300"/>
      <c r="CV744" s="300"/>
      <c r="CW744" s="300"/>
      <c r="CX744" s="300"/>
      <c r="CY744" s="300"/>
      <c r="CZ744" s="300"/>
      <c r="DA744" s="300"/>
      <c r="DB744" s="300"/>
      <c r="DC744" s="300"/>
      <c r="DD744" s="300"/>
      <c r="DE744" s="300"/>
      <c r="DF744" s="300"/>
      <c r="DG744" s="300"/>
      <c r="DH744" s="300"/>
      <c r="DI744" s="300"/>
      <c r="DJ744" s="300"/>
      <c r="DK744" s="300"/>
      <c r="DL744" s="300"/>
      <c r="DM744" s="300"/>
      <c r="DN744" s="300"/>
      <c r="DO744" s="300"/>
      <c r="DP744" s="300"/>
      <c r="DQ744" s="300"/>
      <c r="DR744" s="300"/>
      <c r="DS744" s="300"/>
      <c r="DT744" s="300"/>
      <c r="DU744" s="300"/>
      <c r="DV744" s="300"/>
      <c r="DW744" s="300"/>
      <c r="DX744" s="300"/>
      <c r="DY744" s="300"/>
      <c r="DZ744" s="300"/>
      <c r="EA744" s="300"/>
      <c r="EB744" s="300"/>
      <c r="EC744" s="300"/>
      <c r="ED744" s="300"/>
      <c r="EE744" s="300"/>
      <c r="EF744" s="300"/>
      <c r="EG744" s="301"/>
      <c r="EH744" s="301"/>
      <c r="EI744" s="301"/>
      <c r="EJ744" s="301"/>
      <c r="EK744" s="301"/>
      <c r="EL744" s="301"/>
      <c r="EM744" s="301"/>
      <c r="EN744" s="301"/>
      <c r="EO744" s="301"/>
      <c r="EP744" s="301"/>
      <c r="EQ744" s="301"/>
      <c r="ER744" s="301"/>
      <c r="ES744" s="301"/>
      <c r="ET744" s="301"/>
    </row>
    <row r="745" spans="1:150" x14ac:dyDescent="0.25">
      <c r="A745" s="301"/>
      <c r="C745" s="301"/>
      <c r="D745" s="301"/>
      <c r="E745" s="301"/>
      <c r="F745" s="301"/>
      <c r="G745" s="301"/>
      <c r="H745" s="301"/>
      <c r="I745" s="301"/>
      <c r="J745" s="300"/>
      <c r="K745" s="300"/>
      <c r="L745" s="300"/>
      <c r="M745" s="300"/>
      <c r="N745" s="300"/>
      <c r="O745" s="300"/>
      <c r="P745" s="300"/>
      <c r="Q745" s="300"/>
      <c r="R745" s="300"/>
      <c r="S745" s="300"/>
      <c r="T745" s="300"/>
      <c r="U745" s="300"/>
      <c r="V745" s="300"/>
      <c r="W745" s="300"/>
      <c r="X745" s="300"/>
      <c r="Y745" s="300"/>
      <c r="Z745" s="300"/>
      <c r="AA745" s="300"/>
      <c r="AB745" s="300"/>
      <c r="AC745" s="300"/>
      <c r="AD745" s="300"/>
      <c r="AE745" s="300"/>
      <c r="AF745" s="300"/>
      <c r="AG745" s="300"/>
      <c r="AH745" s="300"/>
      <c r="AI745" s="300"/>
      <c r="AJ745" s="300"/>
      <c r="AK745" s="300"/>
      <c r="AL745" s="300"/>
      <c r="AM745" s="300"/>
      <c r="AN745" s="300"/>
      <c r="AO745" s="300"/>
      <c r="AP745" s="300"/>
      <c r="AQ745" s="300"/>
      <c r="AR745" s="300"/>
      <c r="AS745" s="300"/>
      <c r="AT745" s="300"/>
      <c r="AU745" s="300"/>
      <c r="AV745" s="300"/>
      <c r="AW745" s="300"/>
      <c r="AX745" s="300"/>
      <c r="AY745" s="300"/>
      <c r="AZ745" s="300"/>
      <c r="BA745" s="300"/>
      <c r="BB745" s="300"/>
      <c r="BC745" s="300"/>
      <c r="BD745" s="300"/>
      <c r="BE745" s="300"/>
      <c r="BF745" s="300"/>
      <c r="BG745" s="300"/>
      <c r="BH745" s="300"/>
      <c r="BI745" s="300"/>
      <c r="BJ745" s="300"/>
      <c r="BK745" s="300"/>
      <c r="BL745" s="300"/>
      <c r="BM745" s="300"/>
      <c r="BN745" s="300"/>
      <c r="BO745" s="300"/>
      <c r="BP745" s="300"/>
      <c r="BQ745" s="300"/>
      <c r="BR745" s="300"/>
      <c r="BS745" s="300"/>
      <c r="BT745" s="300"/>
      <c r="BU745" s="300"/>
      <c r="BV745" s="300"/>
      <c r="BW745" s="300"/>
      <c r="BX745" s="300"/>
      <c r="BY745" s="300"/>
      <c r="BZ745" s="300"/>
      <c r="CA745" s="300"/>
      <c r="CB745" s="300"/>
      <c r="CC745" s="300"/>
      <c r="CD745" s="300"/>
      <c r="CE745" s="300"/>
      <c r="CF745" s="300"/>
      <c r="CG745" s="300"/>
      <c r="CH745" s="300"/>
      <c r="CI745" s="300"/>
      <c r="CJ745" s="300"/>
      <c r="CK745" s="300"/>
      <c r="CL745" s="300"/>
      <c r="CM745" s="300"/>
      <c r="CN745" s="300"/>
      <c r="CO745" s="300"/>
      <c r="CP745" s="300"/>
      <c r="CQ745" s="300"/>
      <c r="CR745" s="300"/>
      <c r="CS745" s="300"/>
      <c r="CT745" s="300"/>
      <c r="CU745" s="300"/>
      <c r="CV745" s="300"/>
      <c r="CW745" s="300"/>
      <c r="CX745" s="300"/>
      <c r="CY745" s="300"/>
      <c r="CZ745" s="300"/>
      <c r="DA745" s="300"/>
      <c r="DB745" s="300"/>
      <c r="DC745" s="300"/>
      <c r="DD745" s="300"/>
      <c r="DE745" s="300"/>
      <c r="DF745" s="300"/>
      <c r="DG745" s="300"/>
      <c r="DH745" s="300"/>
      <c r="DI745" s="300"/>
      <c r="DJ745" s="300"/>
      <c r="DK745" s="300"/>
      <c r="DL745" s="300"/>
      <c r="DM745" s="300"/>
      <c r="DN745" s="300"/>
      <c r="DO745" s="300"/>
      <c r="DP745" s="300"/>
      <c r="DQ745" s="300"/>
      <c r="DR745" s="300"/>
      <c r="DS745" s="300"/>
      <c r="DT745" s="300"/>
      <c r="DU745" s="300"/>
      <c r="DV745" s="300"/>
      <c r="DW745" s="300"/>
      <c r="DX745" s="300"/>
      <c r="DY745" s="300"/>
      <c r="DZ745" s="300"/>
      <c r="EA745" s="300"/>
      <c r="EB745" s="300"/>
      <c r="EC745" s="300"/>
      <c r="ED745" s="300"/>
      <c r="EE745" s="300"/>
      <c r="EF745" s="300"/>
      <c r="EG745" s="301"/>
      <c r="EH745" s="301"/>
      <c r="EI745" s="301"/>
      <c r="EJ745" s="301"/>
      <c r="EK745" s="301"/>
      <c r="EL745" s="301"/>
      <c r="EM745" s="301"/>
      <c r="EN745" s="301"/>
      <c r="EO745" s="301"/>
      <c r="EP745" s="301"/>
      <c r="EQ745" s="301"/>
      <c r="ER745" s="301"/>
      <c r="ES745" s="301"/>
      <c r="ET745" s="301"/>
    </row>
    <row r="746" spans="1:150" x14ac:dyDescent="0.25">
      <c r="A746" s="301"/>
      <c r="C746" s="301"/>
      <c r="D746" s="301"/>
      <c r="E746" s="301"/>
      <c r="F746" s="301"/>
      <c r="G746" s="301"/>
      <c r="H746" s="301"/>
      <c r="I746" s="301"/>
      <c r="J746" s="300"/>
      <c r="K746" s="300"/>
      <c r="L746" s="300"/>
      <c r="M746" s="300"/>
      <c r="N746" s="300"/>
      <c r="O746" s="300"/>
      <c r="P746" s="300"/>
      <c r="Q746" s="300"/>
      <c r="R746" s="300"/>
      <c r="S746" s="300"/>
      <c r="T746" s="300"/>
      <c r="U746" s="300"/>
      <c r="V746" s="300"/>
      <c r="W746" s="300"/>
      <c r="X746" s="300"/>
      <c r="Y746" s="300"/>
      <c r="Z746" s="300"/>
      <c r="AA746" s="300"/>
      <c r="AB746" s="300"/>
      <c r="AC746" s="300"/>
      <c r="AD746" s="300"/>
      <c r="AE746" s="300"/>
      <c r="AF746" s="300"/>
      <c r="AG746" s="300"/>
      <c r="AH746" s="300"/>
      <c r="AI746" s="300"/>
      <c r="AJ746" s="300"/>
      <c r="AK746" s="300"/>
      <c r="AL746" s="300"/>
      <c r="AM746" s="300"/>
      <c r="AN746" s="300"/>
      <c r="AO746" s="300"/>
      <c r="AP746" s="300"/>
      <c r="AQ746" s="300"/>
      <c r="AR746" s="300"/>
      <c r="AS746" s="300"/>
      <c r="AT746" s="300"/>
      <c r="AU746" s="300"/>
      <c r="AV746" s="300"/>
      <c r="AW746" s="300"/>
      <c r="AX746" s="300"/>
      <c r="AY746" s="300"/>
      <c r="AZ746" s="300"/>
      <c r="BA746" s="300"/>
      <c r="BB746" s="300"/>
      <c r="BC746" s="300"/>
      <c r="BD746" s="300"/>
      <c r="BE746" s="300"/>
      <c r="BF746" s="300"/>
      <c r="BG746" s="300"/>
      <c r="BH746" s="300"/>
      <c r="BI746" s="300"/>
      <c r="BJ746" s="300"/>
      <c r="BK746" s="300"/>
      <c r="BL746" s="300"/>
      <c r="BM746" s="300"/>
      <c r="BN746" s="300"/>
      <c r="BO746" s="300"/>
      <c r="BP746" s="300"/>
      <c r="BQ746" s="300"/>
      <c r="BR746" s="300"/>
      <c r="BS746" s="300"/>
      <c r="BT746" s="300"/>
      <c r="BU746" s="300"/>
      <c r="BV746" s="300"/>
      <c r="BW746" s="300"/>
      <c r="BX746" s="300"/>
      <c r="BY746" s="300"/>
      <c r="BZ746" s="300"/>
      <c r="CA746" s="300"/>
      <c r="CB746" s="300"/>
      <c r="CC746" s="300"/>
      <c r="CD746" s="300"/>
      <c r="CE746" s="300"/>
      <c r="CF746" s="300"/>
      <c r="CG746" s="300"/>
      <c r="CH746" s="300"/>
      <c r="CI746" s="300"/>
      <c r="CJ746" s="300"/>
      <c r="CK746" s="300"/>
      <c r="CL746" s="300"/>
      <c r="CM746" s="300"/>
      <c r="CN746" s="300"/>
      <c r="CO746" s="300"/>
      <c r="CP746" s="300"/>
      <c r="CQ746" s="300"/>
      <c r="CR746" s="300"/>
      <c r="CS746" s="300"/>
      <c r="CT746" s="300"/>
      <c r="CU746" s="300"/>
      <c r="CV746" s="300"/>
      <c r="CW746" s="300"/>
      <c r="CX746" s="300"/>
      <c r="CY746" s="300"/>
      <c r="CZ746" s="300"/>
      <c r="DA746" s="300"/>
      <c r="DB746" s="300"/>
      <c r="DC746" s="300"/>
      <c r="DD746" s="300"/>
      <c r="DE746" s="300"/>
      <c r="DF746" s="300"/>
      <c r="DG746" s="300"/>
      <c r="DH746" s="300"/>
      <c r="DI746" s="300"/>
      <c r="DJ746" s="300"/>
      <c r="DK746" s="300"/>
      <c r="DL746" s="300"/>
      <c r="DM746" s="300"/>
      <c r="DN746" s="300"/>
      <c r="DO746" s="300"/>
      <c r="DP746" s="300"/>
      <c r="DQ746" s="300"/>
      <c r="DR746" s="300"/>
      <c r="DS746" s="300"/>
      <c r="DT746" s="300"/>
      <c r="DU746" s="300"/>
      <c r="DV746" s="300"/>
      <c r="DW746" s="300"/>
      <c r="DX746" s="300"/>
      <c r="DY746" s="300"/>
      <c r="DZ746" s="300"/>
      <c r="EA746" s="300"/>
      <c r="EB746" s="300"/>
      <c r="EC746" s="300"/>
      <c r="ED746" s="300"/>
      <c r="EE746" s="300"/>
      <c r="EF746" s="300"/>
      <c r="EG746" s="301"/>
      <c r="EH746" s="301"/>
      <c r="EI746" s="301"/>
      <c r="EJ746" s="301"/>
      <c r="EK746" s="301"/>
      <c r="EL746" s="301"/>
      <c r="EM746" s="301"/>
      <c r="EN746" s="301"/>
      <c r="EO746" s="301"/>
      <c r="EP746" s="301"/>
      <c r="EQ746" s="301"/>
      <c r="ER746" s="301"/>
      <c r="ES746" s="301"/>
      <c r="ET746" s="301"/>
    </row>
    <row r="747" spans="1:150" x14ac:dyDescent="0.25">
      <c r="A747" s="301"/>
      <c r="C747" s="301"/>
      <c r="D747" s="301"/>
      <c r="E747" s="301"/>
      <c r="F747" s="301"/>
      <c r="G747" s="301"/>
      <c r="H747" s="301"/>
      <c r="I747" s="301"/>
      <c r="J747" s="300"/>
      <c r="K747" s="300"/>
      <c r="L747" s="300"/>
      <c r="M747" s="300"/>
      <c r="N747" s="300"/>
      <c r="O747" s="300"/>
      <c r="P747" s="300"/>
      <c r="Q747" s="300"/>
      <c r="R747" s="300"/>
      <c r="S747" s="300"/>
      <c r="T747" s="300"/>
      <c r="U747" s="300"/>
      <c r="V747" s="300"/>
      <c r="W747" s="300"/>
      <c r="X747" s="300"/>
      <c r="Y747" s="300"/>
      <c r="Z747" s="300"/>
      <c r="AA747" s="300"/>
      <c r="AB747" s="300"/>
      <c r="AC747" s="300"/>
      <c r="AD747" s="300"/>
      <c r="AE747" s="300"/>
      <c r="AF747" s="300"/>
      <c r="AG747" s="300"/>
      <c r="AH747" s="300"/>
      <c r="AI747" s="300"/>
      <c r="AJ747" s="300"/>
      <c r="AK747" s="300"/>
      <c r="AL747" s="300"/>
      <c r="AM747" s="300"/>
      <c r="AN747" s="300"/>
      <c r="AO747" s="300"/>
      <c r="AP747" s="300"/>
      <c r="AQ747" s="300"/>
      <c r="AR747" s="300"/>
      <c r="AS747" s="300"/>
      <c r="AT747" s="300"/>
      <c r="AU747" s="300"/>
      <c r="AV747" s="300"/>
      <c r="AW747" s="300"/>
      <c r="AX747" s="300"/>
      <c r="AY747" s="300"/>
      <c r="AZ747" s="300"/>
      <c r="BA747" s="300"/>
      <c r="BB747" s="300"/>
      <c r="BC747" s="300"/>
      <c r="BD747" s="300"/>
      <c r="BE747" s="300"/>
      <c r="BF747" s="300"/>
      <c r="BG747" s="300"/>
      <c r="BH747" s="300"/>
      <c r="BI747" s="300"/>
      <c r="BJ747" s="300"/>
      <c r="BK747" s="300"/>
      <c r="BL747" s="300"/>
      <c r="BM747" s="300"/>
      <c r="BN747" s="300"/>
      <c r="BO747" s="300"/>
      <c r="BP747" s="300"/>
      <c r="BQ747" s="300"/>
      <c r="BR747" s="300"/>
      <c r="BS747" s="300"/>
      <c r="BT747" s="300"/>
      <c r="BU747" s="300"/>
      <c r="BV747" s="300"/>
      <c r="BW747" s="300"/>
      <c r="BX747" s="300"/>
      <c r="BY747" s="300"/>
      <c r="BZ747" s="300"/>
      <c r="CA747" s="300"/>
      <c r="CB747" s="300"/>
      <c r="CC747" s="300"/>
      <c r="CD747" s="300"/>
      <c r="CE747" s="300"/>
      <c r="CF747" s="300"/>
      <c r="CG747" s="300"/>
      <c r="CH747" s="300"/>
      <c r="CI747" s="300"/>
      <c r="CJ747" s="300"/>
      <c r="CK747" s="300"/>
      <c r="CL747" s="300"/>
      <c r="CM747" s="300"/>
      <c r="CN747" s="300"/>
      <c r="CO747" s="300"/>
      <c r="CP747" s="300"/>
      <c r="CQ747" s="300"/>
      <c r="CR747" s="300"/>
      <c r="CS747" s="300"/>
      <c r="CT747" s="300"/>
      <c r="CU747" s="300"/>
      <c r="CV747" s="300"/>
      <c r="CW747" s="300"/>
      <c r="CX747" s="300"/>
      <c r="CY747" s="300"/>
      <c r="CZ747" s="300"/>
      <c r="DA747" s="300"/>
      <c r="DB747" s="300"/>
      <c r="DC747" s="300"/>
      <c r="DD747" s="300"/>
      <c r="DE747" s="300"/>
      <c r="DF747" s="300"/>
      <c r="DG747" s="300"/>
      <c r="DH747" s="300"/>
      <c r="DI747" s="300"/>
      <c r="DJ747" s="300"/>
      <c r="DK747" s="300"/>
      <c r="DL747" s="300"/>
      <c r="DM747" s="300"/>
      <c r="DN747" s="300"/>
      <c r="DO747" s="300"/>
      <c r="DP747" s="300"/>
      <c r="DQ747" s="300"/>
      <c r="DR747" s="300"/>
      <c r="DS747" s="300"/>
      <c r="DT747" s="300"/>
      <c r="DU747" s="300"/>
      <c r="DV747" s="300"/>
      <c r="DW747" s="300"/>
      <c r="DX747" s="300"/>
      <c r="DY747" s="300"/>
      <c r="DZ747" s="300"/>
      <c r="EA747" s="300"/>
      <c r="EB747" s="300"/>
      <c r="EC747" s="300"/>
      <c r="ED747" s="300"/>
      <c r="EE747" s="300"/>
      <c r="EF747" s="300"/>
      <c r="EG747" s="301"/>
      <c r="EH747" s="301"/>
      <c r="EI747" s="301"/>
      <c r="EJ747" s="301"/>
      <c r="EK747" s="301"/>
      <c r="EL747" s="301"/>
      <c r="EM747" s="301"/>
      <c r="EN747" s="301"/>
      <c r="EO747" s="301"/>
      <c r="EP747" s="301"/>
      <c r="EQ747" s="301"/>
      <c r="ER747" s="301"/>
      <c r="ES747" s="301"/>
      <c r="ET747" s="301"/>
    </row>
    <row r="748" spans="1:150" x14ac:dyDescent="0.25">
      <c r="A748" s="301"/>
      <c r="C748" s="301"/>
      <c r="D748" s="301"/>
      <c r="E748" s="301"/>
      <c r="F748" s="301"/>
      <c r="G748" s="301"/>
      <c r="H748" s="301"/>
      <c r="I748" s="301"/>
      <c r="J748" s="300"/>
      <c r="K748" s="300"/>
      <c r="L748" s="300"/>
      <c r="M748" s="300"/>
      <c r="N748" s="300"/>
      <c r="O748" s="300"/>
      <c r="P748" s="300"/>
      <c r="Q748" s="300"/>
      <c r="R748" s="300"/>
      <c r="S748" s="300"/>
      <c r="T748" s="300"/>
      <c r="U748" s="300"/>
      <c r="V748" s="300"/>
      <c r="W748" s="300"/>
      <c r="X748" s="300"/>
      <c r="Y748" s="300"/>
      <c r="Z748" s="300"/>
      <c r="AA748" s="300"/>
      <c r="AB748" s="300"/>
      <c r="AC748" s="300"/>
      <c r="AD748" s="300"/>
      <c r="AE748" s="300"/>
      <c r="AF748" s="300"/>
      <c r="AG748" s="300"/>
      <c r="AH748" s="300"/>
      <c r="AI748" s="300"/>
      <c r="AJ748" s="300"/>
      <c r="AK748" s="300"/>
      <c r="AL748" s="300"/>
      <c r="AM748" s="300"/>
      <c r="AN748" s="300"/>
      <c r="AO748" s="300"/>
      <c r="AP748" s="300"/>
      <c r="AQ748" s="300"/>
      <c r="AR748" s="300"/>
      <c r="AS748" s="300"/>
      <c r="AT748" s="300"/>
      <c r="AU748" s="300"/>
      <c r="AV748" s="300"/>
      <c r="AW748" s="300"/>
      <c r="AX748" s="300"/>
      <c r="AY748" s="300"/>
      <c r="AZ748" s="300"/>
      <c r="BA748" s="300"/>
      <c r="BB748" s="300"/>
      <c r="BC748" s="300"/>
      <c r="BD748" s="300"/>
      <c r="BE748" s="300"/>
      <c r="BF748" s="300"/>
      <c r="BG748" s="300"/>
      <c r="BH748" s="300"/>
      <c r="BI748" s="300"/>
      <c r="BJ748" s="300"/>
      <c r="BK748" s="300"/>
      <c r="BL748" s="300"/>
      <c r="BM748" s="300"/>
      <c r="BN748" s="300"/>
      <c r="BO748" s="300"/>
      <c r="BP748" s="300"/>
      <c r="BQ748" s="300"/>
      <c r="BR748" s="300"/>
      <c r="BS748" s="300"/>
      <c r="BT748" s="300"/>
      <c r="BU748" s="300"/>
      <c r="BV748" s="300"/>
      <c r="BW748" s="300"/>
      <c r="BX748" s="300"/>
      <c r="BY748" s="300"/>
      <c r="BZ748" s="300"/>
      <c r="CA748" s="300"/>
      <c r="CB748" s="300"/>
      <c r="CC748" s="300"/>
      <c r="CD748" s="300"/>
      <c r="CE748" s="300"/>
      <c r="CF748" s="300"/>
      <c r="CG748" s="300"/>
      <c r="CH748" s="300"/>
      <c r="CI748" s="300"/>
      <c r="CJ748" s="300"/>
      <c r="CK748" s="300"/>
      <c r="CL748" s="300"/>
      <c r="CM748" s="300"/>
      <c r="CN748" s="300"/>
      <c r="CO748" s="300"/>
      <c r="CP748" s="300"/>
      <c r="CQ748" s="300"/>
      <c r="CR748" s="300"/>
      <c r="CS748" s="300"/>
      <c r="CT748" s="300"/>
      <c r="CU748" s="300"/>
      <c r="CV748" s="300"/>
      <c r="CW748" s="300"/>
      <c r="CX748" s="300"/>
      <c r="CY748" s="300"/>
      <c r="CZ748" s="300"/>
      <c r="DA748" s="300"/>
      <c r="DB748" s="300"/>
      <c r="DC748" s="300"/>
      <c r="DD748" s="300"/>
      <c r="DE748" s="300"/>
      <c r="DF748" s="300"/>
      <c r="DG748" s="300"/>
      <c r="DH748" s="300"/>
      <c r="DI748" s="300"/>
      <c r="DJ748" s="300"/>
      <c r="DK748" s="300"/>
      <c r="DL748" s="300"/>
      <c r="DM748" s="300"/>
      <c r="DN748" s="300"/>
      <c r="DO748" s="300"/>
      <c r="DP748" s="300"/>
      <c r="DQ748" s="300"/>
      <c r="DR748" s="300"/>
      <c r="DS748" s="300"/>
      <c r="DT748" s="300"/>
      <c r="DU748" s="300"/>
      <c r="DV748" s="300"/>
      <c r="DW748" s="300"/>
      <c r="DX748" s="300"/>
      <c r="DY748" s="300"/>
      <c r="DZ748" s="300"/>
      <c r="EA748" s="300"/>
      <c r="EB748" s="300"/>
      <c r="EC748" s="300"/>
      <c r="ED748" s="300"/>
      <c r="EE748" s="300"/>
      <c r="EF748" s="300"/>
      <c r="EG748" s="301"/>
      <c r="EH748" s="301"/>
      <c r="EI748" s="301"/>
      <c r="EJ748" s="301"/>
      <c r="EK748" s="301"/>
      <c r="EL748" s="301"/>
      <c r="EM748" s="301"/>
      <c r="EN748" s="301"/>
      <c r="EO748" s="301"/>
      <c r="EP748" s="301"/>
      <c r="EQ748" s="301"/>
      <c r="ER748" s="301"/>
      <c r="ES748" s="301"/>
      <c r="ET748" s="301"/>
    </row>
    <row r="749" spans="1:150" x14ac:dyDescent="0.25">
      <c r="A749" s="301"/>
      <c r="C749" s="301"/>
      <c r="D749" s="301"/>
      <c r="E749" s="301"/>
      <c r="F749" s="301"/>
      <c r="G749" s="301"/>
      <c r="H749" s="301"/>
      <c r="I749" s="301"/>
      <c r="J749" s="300"/>
      <c r="K749" s="300"/>
      <c r="L749" s="300"/>
      <c r="M749" s="300"/>
      <c r="N749" s="300"/>
      <c r="O749" s="300"/>
      <c r="P749" s="300"/>
      <c r="Q749" s="300"/>
      <c r="R749" s="300"/>
      <c r="S749" s="300"/>
      <c r="T749" s="300"/>
      <c r="U749" s="300"/>
      <c r="V749" s="300"/>
      <c r="W749" s="300"/>
      <c r="X749" s="300"/>
      <c r="Y749" s="300"/>
      <c r="Z749" s="300"/>
      <c r="AA749" s="300"/>
      <c r="AB749" s="300"/>
      <c r="AC749" s="300"/>
      <c r="AD749" s="300"/>
      <c r="AE749" s="300"/>
      <c r="AF749" s="300"/>
      <c r="AG749" s="300"/>
      <c r="AH749" s="300"/>
      <c r="AI749" s="300"/>
      <c r="AJ749" s="300"/>
      <c r="AK749" s="300"/>
      <c r="AL749" s="300"/>
      <c r="AM749" s="300"/>
      <c r="AN749" s="300"/>
      <c r="AO749" s="300"/>
      <c r="AP749" s="300"/>
      <c r="AQ749" s="300"/>
      <c r="AR749" s="300"/>
      <c r="AS749" s="300"/>
      <c r="AT749" s="300"/>
      <c r="AU749" s="300"/>
      <c r="AV749" s="300"/>
      <c r="AW749" s="300"/>
      <c r="AX749" s="300"/>
      <c r="AY749" s="300"/>
      <c r="AZ749" s="300"/>
      <c r="BA749" s="300"/>
      <c r="BB749" s="300"/>
      <c r="BC749" s="300"/>
      <c r="BD749" s="300"/>
      <c r="BE749" s="300"/>
      <c r="BF749" s="300"/>
      <c r="BG749" s="300"/>
      <c r="BH749" s="300"/>
      <c r="BI749" s="300"/>
      <c r="BJ749" s="300"/>
      <c r="BK749" s="300"/>
      <c r="BL749" s="300"/>
      <c r="BM749" s="300"/>
      <c r="BN749" s="300"/>
      <c r="BO749" s="300"/>
      <c r="BP749" s="300"/>
      <c r="BQ749" s="300"/>
      <c r="BR749" s="300"/>
      <c r="BS749" s="300"/>
      <c r="BT749" s="300"/>
      <c r="BU749" s="300"/>
      <c r="BV749" s="300"/>
      <c r="BW749" s="300"/>
      <c r="BX749" s="300"/>
      <c r="BY749" s="300"/>
      <c r="BZ749" s="300"/>
      <c r="CA749" s="300"/>
      <c r="CB749" s="300"/>
      <c r="CC749" s="300"/>
      <c r="CD749" s="300"/>
      <c r="CE749" s="300"/>
      <c r="CF749" s="300"/>
      <c r="CG749" s="300"/>
      <c r="CH749" s="300"/>
      <c r="CI749" s="300"/>
      <c r="CJ749" s="300"/>
      <c r="CK749" s="300"/>
      <c r="CL749" s="300"/>
      <c r="CM749" s="300"/>
      <c r="CN749" s="300"/>
      <c r="CO749" s="300"/>
      <c r="CP749" s="300"/>
      <c r="CQ749" s="300"/>
      <c r="CR749" s="300"/>
      <c r="CS749" s="300"/>
      <c r="CT749" s="300"/>
      <c r="CU749" s="300"/>
      <c r="CV749" s="300"/>
      <c r="CW749" s="300"/>
      <c r="CX749" s="300"/>
      <c r="CY749" s="300"/>
      <c r="CZ749" s="300"/>
      <c r="DA749" s="300"/>
      <c r="DB749" s="300"/>
      <c r="DC749" s="300"/>
      <c r="DD749" s="300"/>
      <c r="DE749" s="300"/>
      <c r="DF749" s="300"/>
      <c r="DG749" s="300"/>
      <c r="DH749" s="300"/>
      <c r="DI749" s="300"/>
      <c r="DJ749" s="300"/>
      <c r="DK749" s="300"/>
      <c r="DL749" s="300"/>
      <c r="DM749" s="300"/>
      <c r="DN749" s="300"/>
      <c r="DO749" s="300"/>
      <c r="DP749" s="300"/>
      <c r="DQ749" s="300"/>
      <c r="DR749" s="300"/>
      <c r="DS749" s="300"/>
      <c r="DT749" s="300"/>
      <c r="DU749" s="300"/>
      <c r="DV749" s="300"/>
      <c r="DW749" s="300"/>
      <c r="DX749" s="300"/>
      <c r="DY749" s="300"/>
      <c r="DZ749" s="300"/>
      <c r="EA749" s="300"/>
      <c r="EB749" s="300"/>
      <c r="EC749" s="300"/>
      <c r="ED749" s="300"/>
      <c r="EE749" s="300"/>
      <c r="EF749" s="300"/>
      <c r="EG749" s="301"/>
      <c r="EH749" s="301"/>
      <c r="EI749" s="301"/>
      <c r="EJ749" s="301"/>
      <c r="EK749" s="301"/>
      <c r="EL749" s="301"/>
      <c r="EM749" s="301"/>
      <c r="EN749" s="301"/>
      <c r="EO749" s="301"/>
      <c r="EP749" s="301"/>
      <c r="EQ749" s="301"/>
      <c r="ER749" s="301"/>
      <c r="ES749" s="301"/>
      <c r="ET749" s="301"/>
    </row>
    <row r="750" spans="1:150" x14ac:dyDescent="0.25">
      <c r="A750" s="301"/>
      <c r="C750" s="301"/>
      <c r="D750" s="301"/>
      <c r="E750" s="301"/>
      <c r="F750" s="301"/>
      <c r="G750" s="301"/>
      <c r="H750" s="301"/>
      <c r="I750" s="301"/>
      <c r="J750" s="300"/>
      <c r="K750" s="300"/>
      <c r="L750" s="300"/>
      <c r="M750" s="300"/>
      <c r="N750" s="300"/>
      <c r="O750" s="300"/>
      <c r="P750" s="300"/>
      <c r="Q750" s="300"/>
      <c r="R750" s="300"/>
      <c r="S750" s="300"/>
      <c r="T750" s="300"/>
      <c r="U750" s="300"/>
      <c r="V750" s="300"/>
      <c r="W750" s="300"/>
      <c r="X750" s="300"/>
      <c r="Y750" s="300"/>
      <c r="Z750" s="300"/>
      <c r="AA750" s="300"/>
      <c r="AB750" s="300"/>
      <c r="AC750" s="300"/>
      <c r="AD750" s="300"/>
      <c r="AE750" s="300"/>
      <c r="AF750" s="300"/>
      <c r="AG750" s="300"/>
      <c r="AH750" s="300"/>
      <c r="AI750" s="300"/>
      <c r="AJ750" s="300"/>
      <c r="AK750" s="300"/>
      <c r="AL750" s="300"/>
      <c r="AM750" s="300"/>
      <c r="AN750" s="300"/>
      <c r="AO750" s="300"/>
      <c r="AP750" s="300"/>
      <c r="AQ750" s="300"/>
      <c r="AR750" s="300"/>
      <c r="AS750" s="300"/>
      <c r="AT750" s="300"/>
      <c r="AU750" s="300"/>
      <c r="AV750" s="300"/>
      <c r="AW750" s="300"/>
      <c r="AX750" s="300"/>
      <c r="AY750" s="300"/>
      <c r="AZ750" s="300"/>
      <c r="BA750" s="300"/>
      <c r="BB750" s="300"/>
      <c r="BC750" s="300"/>
      <c r="BD750" s="300"/>
      <c r="BE750" s="300"/>
      <c r="BF750" s="300"/>
      <c r="BG750" s="300"/>
      <c r="BH750" s="300"/>
      <c r="BI750" s="300"/>
      <c r="BJ750" s="300"/>
      <c r="BK750" s="300"/>
      <c r="BL750" s="300"/>
      <c r="BM750" s="300"/>
      <c r="BN750" s="300"/>
      <c r="BO750" s="300"/>
      <c r="BP750" s="300"/>
      <c r="BQ750" s="300"/>
      <c r="BR750" s="300"/>
      <c r="BS750" s="300"/>
      <c r="BT750" s="300"/>
      <c r="BU750" s="300"/>
      <c r="BV750" s="300"/>
      <c r="BW750" s="300"/>
      <c r="BX750" s="300"/>
      <c r="BY750" s="300"/>
      <c r="BZ750" s="300"/>
      <c r="CA750" s="300"/>
      <c r="CB750" s="300"/>
      <c r="CC750" s="300"/>
      <c r="CD750" s="300"/>
      <c r="CE750" s="300"/>
      <c r="CF750" s="300"/>
      <c r="CG750" s="300"/>
      <c r="CH750" s="300"/>
      <c r="CI750" s="300"/>
      <c r="CJ750" s="300"/>
      <c r="CK750" s="300"/>
      <c r="CL750" s="300"/>
      <c r="CM750" s="300"/>
      <c r="CN750" s="300"/>
      <c r="CO750" s="300"/>
      <c r="CP750" s="300"/>
      <c r="CQ750" s="300"/>
      <c r="CR750" s="300"/>
      <c r="CS750" s="300"/>
      <c r="CT750" s="300"/>
      <c r="CU750" s="300"/>
      <c r="CV750" s="300"/>
      <c r="CW750" s="300"/>
      <c r="CX750" s="300"/>
      <c r="CY750" s="300"/>
      <c r="CZ750" s="300"/>
      <c r="DA750" s="300"/>
      <c r="DB750" s="300"/>
      <c r="DC750" s="300"/>
      <c r="DD750" s="300"/>
      <c r="DE750" s="300"/>
      <c r="DF750" s="300"/>
      <c r="DG750" s="300"/>
      <c r="DH750" s="300"/>
      <c r="DI750" s="300"/>
      <c r="DJ750" s="300"/>
      <c r="DK750" s="300"/>
      <c r="DL750" s="300"/>
      <c r="DM750" s="300"/>
      <c r="DN750" s="300"/>
      <c r="DO750" s="300"/>
      <c r="DP750" s="300"/>
      <c r="DQ750" s="300"/>
      <c r="DR750" s="300"/>
      <c r="DS750" s="300"/>
      <c r="DT750" s="300"/>
      <c r="DU750" s="300"/>
      <c r="DV750" s="300"/>
      <c r="DW750" s="300"/>
      <c r="DX750" s="300"/>
      <c r="DY750" s="300"/>
      <c r="DZ750" s="300"/>
      <c r="EA750" s="300"/>
      <c r="EB750" s="300"/>
      <c r="EC750" s="300"/>
      <c r="ED750" s="300"/>
      <c r="EE750" s="300"/>
      <c r="EF750" s="300"/>
      <c r="EG750" s="301"/>
      <c r="EH750" s="301"/>
      <c r="EI750" s="301"/>
      <c r="EJ750" s="301"/>
      <c r="EK750" s="301"/>
      <c r="EL750" s="301"/>
      <c r="EM750" s="301"/>
      <c r="EN750" s="301"/>
      <c r="EO750" s="301"/>
      <c r="EP750" s="301"/>
      <c r="EQ750" s="301"/>
      <c r="ER750" s="301"/>
      <c r="ES750" s="301"/>
      <c r="ET750" s="301"/>
    </row>
    <row r="751" spans="1:150" x14ac:dyDescent="0.25">
      <c r="A751" s="301"/>
      <c r="C751" s="301"/>
      <c r="D751" s="301"/>
      <c r="E751" s="301"/>
      <c r="F751" s="301"/>
      <c r="G751" s="301"/>
      <c r="H751" s="301"/>
      <c r="I751" s="301"/>
      <c r="J751" s="300"/>
      <c r="K751" s="300"/>
      <c r="L751" s="300"/>
      <c r="M751" s="300"/>
      <c r="N751" s="300"/>
      <c r="O751" s="300"/>
      <c r="P751" s="300"/>
      <c r="Q751" s="300"/>
      <c r="R751" s="300"/>
      <c r="S751" s="300"/>
      <c r="T751" s="300"/>
      <c r="U751" s="300"/>
      <c r="V751" s="300"/>
      <c r="W751" s="300"/>
      <c r="X751" s="300"/>
      <c r="Y751" s="300"/>
      <c r="Z751" s="300"/>
      <c r="AA751" s="300"/>
      <c r="AB751" s="300"/>
      <c r="AC751" s="300"/>
      <c r="AD751" s="300"/>
      <c r="AE751" s="300"/>
      <c r="AF751" s="300"/>
      <c r="AG751" s="300"/>
      <c r="AH751" s="300"/>
      <c r="AI751" s="300"/>
      <c r="AJ751" s="300"/>
      <c r="AK751" s="300"/>
      <c r="AL751" s="300"/>
      <c r="AM751" s="300"/>
      <c r="AN751" s="300"/>
      <c r="AO751" s="300"/>
      <c r="AP751" s="300"/>
      <c r="AQ751" s="300"/>
      <c r="AR751" s="300"/>
      <c r="AS751" s="300"/>
      <c r="AT751" s="300"/>
      <c r="AU751" s="300"/>
      <c r="AV751" s="300"/>
      <c r="AW751" s="300"/>
      <c r="AX751" s="300"/>
      <c r="AY751" s="300"/>
      <c r="AZ751" s="300"/>
      <c r="BA751" s="300"/>
      <c r="BB751" s="300"/>
      <c r="BC751" s="300"/>
      <c r="BD751" s="300"/>
      <c r="BE751" s="300"/>
      <c r="BF751" s="300"/>
      <c r="BG751" s="300"/>
      <c r="BH751" s="300"/>
      <c r="BI751" s="300"/>
      <c r="BJ751" s="300"/>
      <c r="BK751" s="300"/>
      <c r="BL751" s="300"/>
      <c r="BM751" s="300"/>
      <c r="BN751" s="300"/>
      <c r="BO751" s="300"/>
      <c r="BP751" s="300"/>
      <c r="BQ751" s="300"/>
      <c r="BR751" s="300"/>
      <c r="BS751" s="300"/>
      <c r="BT751" s="300"/>
      <c r="BU751" s="300"/>
      <c r="BV751" s="300"/>
      <c r="BW751" s="300"/>
      <c r="BX751" s="300"/>
      <c r="BY751" s="300"/>
      <c r="BZ751" s="300"/>
      <c r="CA751" s="300"/>
      <c r="CB751" s="300"/>
      <c r="CC751" s="300"/>
      <c r="CD751" s="300"/>
      <c r="CE751" s="300"/>
      <c r="CF751" s="300"/>
      <c r="CG751" s="300"/>
      <c r="CH751" s="300"/>
      <c r="CI751" s="300"/>
      <c r="CJ751" s="300"/>
      <c r="CK751" s="300"/>
      <c r="CL751" s="300"/>
      <c r="CM751" s="300"/>
      <c r="CN751" s="300"/>
      <c r="CO751" s="300"/>
      <c r="CP751" s="300"/>
      <c r="CQ751" s="300"/>
      <c r="CR751" s="300"/>
      <c r="CS751" s="300"/>
      <c r="CT751" s="300"/>
      <c r="CU751" s="300"/>
      <c r="CV751" s="300"/>
      <c r="CW751" s="300"/>
      <c r="CX751" s="300"/>
      <c r="CY751" s="300"/>
      <c r="CZ751" s="300"/>
      <c r="DA751" s="300"/>
      <c r="DB751" s="300"/>
      <c r="DC751" s="300"/>
      <c r="DD751" s="300"/>
      <c r="DE751" s="300"/>
      <c r="DF751" s="300"/>
      <c r="DG751" s="300"/>
      <c r="DH751" s="300"/>
      <c r="DI751" s="300"/>
      <c r="DJ751" s="300"/>
      <c r="DK751" s="300"/>
      <c r="DL751" s="300"/>
      <c r="DM751" s="300"/>
      <c r="DN751" s="300"/>
      <c r="DO751" s="300"/>
      <c r="DP751" s="300"/>
      <c r="DQ751" s="300"/>
      <c r="DR751" s="300"/>
      <c r="DS751" s="300"/>
      <c r="DT751" s="300"/>
      <c r="DU751" s="300"/>
      <c r="DV751" s="300"/>
      <c r="DW751" s="300"/>
      <c r="DX751" s="300"/>
      <c r="DY751" s="300"/>
      <c r="DZ751" s="300"/>
      <c r="EA751" s="300"/>
      <c r="EB751" s="300"/>
      <c r="EC751" s="300"/>
      <c r="ED751" s="300"/>
      <c r="EE751" s="300"/>
      <c r="EF751" s="300"/>
      <c r="EG751" s="301"/>
      <c r="EH751" s="301"/>
      <c r="EI751" s="301"/>
      <c r="EJ751" s="301"/>
      <c r="EK751" s="301"/>
      <c r="EL751" s="301"/>
      <c r="EM751" s="301"/>
      <c r="EN751" s="301"/>
      <c r="EO751" s="301"/>
      <c r="EP751" s="301"/>
      <c r="EQ751" s="301"/>
      <c r="ER751" s="301"/>
      <c r="ES751" s="301"/>
      <c r="ET751" s="301"/>
    </row>
    <row r="752" spans="1:150" x14ac:dyDescent="0.25">
      <c r="A752" s="301"/>
      <c r="C752" s="301"/>
      <c r="D752" s="301"/>
      <c r="E752" s="301"/>
      <c r="F752" s="301"/>
      <c r="G752" s="301"/>
      <c r="H752" s="301"/>
      <c r="I752" s="301"/>
      <c r="J752" s="300"/>
      <c r="K752" s="300"/>
      <c r="L752" s="300"/>
      <c r="M752" s="300"/>
      <c r="N752" s="300"/>
      <c r="O752" s="300"/>
      <c r="P752" s="300"/>
      <c r="Q752" s="300"/>
      <c r="R752" s="300"/>
      <c r="S752" s="300"/>
      <c r="T752" s="300"/>
      <c r="U752" s="300"/>
      <c r="V752" s="300"/>
      <c r="W752" s="300"/>
      <c r="X752" s="300"/>
      <c r="Y752" s="300"/>
      <c r="Z752" s="300"/>
      <c r="AA752" s="300"/>
      <c r="AB752" s="300"/>
      <c r="AC752" s="300"/>
      <c r="AD752" s="300"/>
      <c r="AE752" s="300"/>
      <c r="AF752" s="300"/>
      <c r="AG752" s="300"/>
      <c r="AH752" s="300"/>
      <c r="AI752" s="300"/>
      <c r="AJ752" s="300"/>
      <c r="AK752" s="300"/>
      <c r="AL752" s="300"/>
      <c r="AM752" s="300"/>
      <c r="AN752" s="300"/>
      <c r="AO752" s="300"/>
      <c r="AP752" s="300"/>
      <c r="AQ752" s="300"/>
      <c r="AR752" s="300"/>
      <c r="AS752" s="300"/>
      <c r="AT752" s="300"/>
      <c r="AU752" s="300"/>
      <c r="AV752" s="300"/>
      <c r="AW752" s="300"/>
      <c r="AX752" s="300"/>
      <c r="AY752" s="300"/>
      <c r="AZ752" s="300"/>
      <c r="BA752" s="300"/>
      <c r="BB752" s="300"/>
      <c r="BC752" s="300"/>
      <c r="BD752" s="300"/>
      <c r="BE752" s="300"/>
      <c r="BF752" s="300"/>
      <c r="BG752" s="300"/>
      <c r="BH752" s="300"/>
      <c r="BI752" s="300"/>
      <c r="BJ752" s="300"/>
      <c r="BK752" s="300"/>
      <c r="BL752" s="300"/>
      <c r="BM752" s="300"/>
      <c r="BN752" s="300"/>
      <c r="BO752" s="300"/>
      <c r="BP752" s="300"/>
      <c r="BQ752" s="300"/>
      <c r="BR752" s="300"/>
      <c r="BS752" s="300"/>
      <c r="BT752" s="300"/>
      <c r="BU752" s="300"/>
      <c r="BV752" s="300"/>
      <c r="BW752" s="300"/>
      <c r="BX752" s="300"/>
      <c r="BY752" s="300"/>
      <c r="BZ752" s="300"/>
      <c r="CA752" s="300"/>
      <c r="CB752" s="300"/>
      <c r="CC752" s="300"/>
      <c r="CD752" s="300"/>
      <c r="CE752" s="300"/>
      <c r="CF752" s="300"/>
      <c r="CG752" s="300"/>
      <c r="CH752" s="300"/>
      <c r="CI752" s="300"/>
      <c r="CJ752" s="300"/>
      <c r="CK752" s="300"/>
      <c r="CL752" s="300"/>
      <c r="CM752" s="300"/>
      <c r="CN752" s="300"/>
      <c r="CO752" s="300"/>
      <c r="CP752" s="300"/>
      <c r="CQ752" s="300"/>
      <c r="CR752" s="300"/>
      <c r="CS752" s="300"/>
      <c r="CT752" s="300"/>
      <c r="CU752" s="300"/>
      <c r="CV752" s="300"/>
      <c r="CW752" s="300"/>
      <c r="CX752" s="300"/>
      <c r="CY752" s="300"/>
      <c r="CZ752" s="300"/>
      <c r="DA752" s="300"/>
      <c r="DB752" s="300"/>
      <c r="DC752" s="300"/>
      <c r="DD752" s="300"/>
      <c r="DE752" s="300"/>
      <c r="DF752" s="300"/>
      <c r="DG752" s="300"/>
      <c r="DH752" s="300"/>
      <c r="DI752" s="300"/>
      <c r="DJ752" s="300"/>
      <c r="DK752" s="300"/>
      <c r="DL752" s="300"/>
      <c r="DM752" s="300"/>
      <c r="DN752" s="300"/>
      <c r="DO752" s="300"/>
      <c r="DP752" s="300"/>
      <c r="DQ752" s="300"/>
      <c r="DR752" s="300"/>
      <c r="DS752" s="300"/>
      <c r="DT752" s="300"/>
      <c r="DU752" s="300"/>
      <c r="DV752" s="300"/>
      <c r="DW752" s="300"/>
      <c r="DX752" s="300"/>
      <c r="DY752" s="300"/>
      <c r="DZ752" s="300"/>
      <c r="EA752" s="300"/>
      <c r="EB752" s="300"/>
      <c r="EC752" s="300"/>
      <c r="ED752" s="300"/>
      <c r="EE752" s="300"/>
      <c r="EF752" s="300"/>
      <c r="EG752" s="301"/>
      <c r="EH752" s="301"/>
      <c r="EI752" s="301"/>
      <c r="EJ752" s="301"/>
      <c r="EK752" s="301"/>
      <c r="EL752" s="301"/>
      <c r="EM752" s="301"/>
      <c r="EN752" s="301"/>
      <c r="EO752" s="301"/>
      <c r="EP752" s="301"/>
      <c r="EQ752" s="301"/>
      <c r="ER752" s="301"/>
      <c r="ES752" s="301"/>
      <c r="ET752" s="301"/>
    </row>
    <row r="753" spans="1:150" x14ac:dyDescent="0.25">
      <c r="A753" s="301"/>
      <c r="C753" s="301"/>
      <c r="D753" s="301"/>
      <c r="E753" s="301"/>
      <c r="F753" s="301"/>
      <c r="G753" s="301"/>
      <c r="H753" s="301"/>
      <c r="I753" s="301"/>
      <c r="J753" s="300"/>
      <c r="K753" s="300"/>
      <c r="L753" s="300"/>
      <c r="M753" s="300"/>
      <c r="N753" s="300"/>
      <c r="O753" s="300"/>
      <c r="P753" s="300"/>
      <c r="Q753" s="300"/>
      <c r="R753" s="300"/>
      <c r="S753" s="300"/>
      <c r="T753" s="300"/>
      <c r="U753" s="300"/>
      <c r="V753" s="300"/>
      <c r="W753" s="300"/>
      <c r="X753" s="300"/>
      <c r="Y753" s="300"/>
      <c r="Z753" s="300"/>
      <c r="AA753" s="300"/>
      <c r="AB753" s="300"/>
      <c r="AC753" s="300"/>
      <c r="AD753" s="300"/>
      <c r="AE753" s="300"/>
      <c r="AF753" s="300"/>
      <c r="AG753" s="300"/>
      <c r="AH753" s="300"/>
      <c r="AI753" s="300"/>
      <c r="AJ753" s="300"/>
      <c r="AK753" s="300"/>
      <c r="AL753" s="300"/>
      <c r="AM753" s="300"/>
      <c r="AN753" s="300"/>
      <c r="AO753" s="300"/>
      <c r="AP753" s="300"/>
      <c r="AQ753" s="300"/>
      <c r="AR753" s="300"/>
      <c r="AS753" s="300"/>
      <c r="AT753" s="300"/>
      <c r="AU753" s="300"/>
      <c r="AV753" s="300"/>
      <c r="AW753" s="300"/>
      <c r="AX753" s="300"/>
      <c r="AY753" s="300"/>
      <c r="AZ753" s="300"/>
      <c r="BA753" s="300"/>
      <c r="BB753" s="300"/>
      <c r="BC753" s="300"/>
      <c r="BD753" s="300"/>
      <c r="BE753" s="300"/>
      <c r="BF753" s="300"/>
      <c r="BG753" s="300"/>
      <c r="BH753" s="300"/>
      <c r="BI753" s="300"/>
      <c r="BJ753" s="300"/>
      <c r="BK753" s="300"/>
      <c r="BL753" s="300"/>
      <c r="BM753" s="300"/>
      <c r="BN753" s="300"/>
      <c r="BO753" s="300"/>
      <c r="BP753" s="300"/>
      <c r="BQ753" s="300"/>
      <c r="BR753" s="300"/>
      <c r="BS753" s="300"/>
      <c r="BT753" s="300"/>
      <c r="BU753" s="300"/>
      <c r="BV753" s="300"/>
      <c r="BW753" s="300"/>
      <c r="BX753" s="300"/>
      <c r="BY753" s="300"/>
      <c r="BZ753" s="300"/>
      <c r="CA753" s="300"/>
      <c r="CB753" s="300"/>
      <c r="CC753" s="300"/>
      <c r="CD753" s="300"/>
      <c r="CE753" s="300"/>
      <c r="CF753" s="300"/>
      <c r="CG753" s="300"/>
      <c r="CH753" s="300"/>
      <c r="CI753" s="300"/>
      <c r="CJ753" s="300"/>
      <c r="CK753" s="300"/>
      <c r="CL753" s="300"/>
      <c r="CM753" s="300"/>
      <c r="CN753" s="300"/>
      <c r="CO753" s="300"/>
      <c r="CP753" s="300"/>
      <c r="CQ753" s="300"/>
      <c r="CR753" s="300"/>
      <c r="CS753" s="300"/>
      <c r="CT753" s="300"/>
      <c r="CU753" s="300"/>
      <c r="CV753" s="300"/>
      <c r="CW753" s="300"/>
      <c r="CX753" s="300"/>
      <c r="CY753" s="300"/>
      <c r="CZ753" s="300"/>
      <c r="DA753" s="300"/>
      <c r="DB753" s="300"/>
      <c r="DC753" s="300"/>
      <c r="DD753" s="300"/>
      <c r="DE753" s="300"/>
      <c r="DF753" s="300"/>
      <c r="DG753" s="300"/>
      <c r="DH753" s="300"/>
      <c r="DI753" s="300"/>
      <c r="DJ753" s="300"/>
      <c r="DK753" s="300"/>
      <c r="DL753" s="300"/>
      <c r="DM753" s="300"/>
      <c r="DN753" s="300"/>
      <c r="DO753" s="300"/>
      <c r="DP753" s="300"/>
      <c r="DQ753" s="300"/>
      <c r="DR753" s="300"/>
      <c r="DS753" s="300"/>
      <c r="DT753" s="300"/>
      <c r="DU753" s="300"/>
      <c r="DV753" s="300"/>
      <c r="DW753" s="300"/>
      <c r="DX753" s="300"/>
      <c r="DY753" s="300"/>
      <c r="DZ753" s="300"/>
      <c r="EA753" s="300"/>
      <c r="EB753" s="300"/>
      <c r="EC753" s="300"/>
      <c r="ED753" s="300"/>
      <c r="EE753" s="300"/>
      <c r="EF753" s="300"/>
      <c r="EG753" s="301"/>
      <c r="EH753" s="301"/>
      <c r="EI753" s="301"/>
      <c r="EJ753" s="301"/>
      <c r="EK753" s="301"/>
      <c r="EL753" s="301"/>
      <c r="EM753" s="301"/>
      <c r="EN753" s="301"/>
      <c r="EO753" s="301"/>
      <c r="EP753" s="301"/>
      <c r="EQ753" s="301"/>
      <c r="ER753" s="301"/>
      <c r="ES753" s="301"/>
      <c r="ET753" s="301"/>
    </row>
    <row r="754" spans="1:150" x14ac:dyDescent="0.25">
      <c r="A754" s="301"/>
      <c r="C754" s="301"/>
      <c r="D754" s="301"/>
      <c r="E754" s="301"/>
      <c r="F754" s="301"/>
      <c r="G754" s="301"/>
      <c r="H754" s="301"/>
      <c r="I754" s="301"/>
      <c r="J754" s="300"/>
      <c r="K754" s="300"/>
      <c r="L754" s="300"/>
      <c r="M754" s="300"/>
      <c r="N754" s="300"/>
      <c r="O754" s="300"/>
      <c r="P754" s="300"/>
      <c r="Q754" s="300"/>
      <c r="R754" s="300"/>
      <c r="S754" s="300"/>
      <c r="T754" s="300"/>
      <c r="U754" s="300"/>
      <c r="V754" s="300"/>
      <c r="W754" s="300"/>
      <c r="X754" s="300"/>
      <c r="Y754" s="300"/>
      <c r="Z754" s="300"/>
      <c r="AA754" s="300"/>
      <c r="AB754" s="300"/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0"/>
      <c r="AM754" s="300"/>
      <c r="AN754" s="300"/>
      <c r="AO754" s="300"/>
      <c r="AP754" s="300"/>
      <c r="AQ754" s="300"/>
      <c r="AR754" s="300"/>
      <c r="AS754" s="300"/>
      <c r="AT754" s="300"/>
      <c r="AU754" s="300"/>
      <c r="AV754" s="300"/>
      <c r="AW754" s="300"/>
      <c r="AX754" s="300"/>
      <c r="AY754" s="300"/>
      <c r="AZ754" s="300"/>
      <c r="BA754" s="300"/>
      <c r="BB754" s="300"/>
      <c r="BC754" s="300"/>
      <c r="BD754" s="300"/>
      <c r="BE754" s="300"/>
      <c r="BF754" s="300"/>
      <c r="BG754" s="300"/>
      <c r="BH754" s="300"/>
      <c r="BI754" s="300"/>
      <c r="BJ754" s="300"/>
      <c r="BK754" s="300"/>
      <c r="BL754" s="300"/>
      <c r="BM754" s="300"/>
      <c r="BN754" s="300"/>
      <c r="BO754" s="300"/>
      <c r="BP754" s="300"/>
      <c r="BQ754" s="300"/>
      <c r="BR754" s="300"/>
      <c r="BS754" s="300"/>
      <c r="BT754" s="300"/>
      <c r="BU754" s="300"/>
      <c r="BV754" s="300"/>
      <c r="BW754" s="300"/>
      <c r="BX754" s="300"/>
      <c r="BY754" s="300"/>
      <c r="BZ754" s="300"/>
      <c r="CA754" s="300"/>
      <c r="CB754" s="300"/>
      <c r="CC754" s="300"/>
      <c r="CD754" s="300"/>
      <c r="CE754" s="300"/>
      <c r="CF754" s="300"/>
      <c r="CG754" s="300"/>
      <c r="CH754" s="300"/>
      <c r="CI754" s="300"/>
      <c r="CJ754" s="300"/>
      <c r="CK754" s="300"/>
      <c r="CL754" s="300"/>
      <c r="CM754" s="300"/>
      <c r="CN754" s="300"/>
      <c r="CO754" s="300"/>
      <c r="CP754" s="300"/>
      <c r="CQ754" s="300"/>
      <c r="CR754" s="300"/>
      <c r="CS754" s="300"/>
      <c r="CT754" s="300"/>
      <c r="CU754" s="300"/>
      <c r="CV754" s="300"/>
      <c r="CW754" s="300"/>
      <c r="CX754" s="300"/>
      <c r="CY754" s="300"/>
      <c r="CZ754" s="300"/>
      <c r="DA754" s="300"/>
      <c r="DB754" s="300"/>
      <c r="DC754" s="300"/>
      <c r="DD754" s="300"/>
      <c r="DE754" s="300"/>
      <c r="DF754" s="300"/>
      <c r="DG754" s="300"/>
      <c r="DH754" s="300"/>
      <c r="DI754" s="300"/>
      <c r="DJ754" s="300"/>
      <c r="DK754" s="300"/>
      <c r="DL754" s="300"/>
      <c r="DM754" s="300"/>
      <c r="DN754" s="300"/>
      <c r="DO754" s="300"/>
      <c r="DP754" s="300"/>
      <c r="DQ754" s="300"/>
      <c r="DR754" s="300"/>
      <c r="DS754" s="300"/>
      <c r="DT754" s="300"/>
      <c r="DU754" s="300"/>
      <c r="DV754" s="300"/>
      <c r="DW754" s="300"/>
      <c r="DX754" s="300"/>
      <c r="DY754" s="300"/>
      <c r="DZ754" s="300"/>
      <c r="EA754" s="300"/>
      <c r="EB754" s="300"/>
      <c r="EC754" s="300"/>
      <c r="ED754" s="300"/>
      <c r="EE754" s="300"/>
      <c r="EF754" s="300"/>
      <c r="EG754" s="301"/>
      <c r="EH754" s="301"/>
      <c r="EI754" s="301"/>
      <c r="EJ754" s="301"/>
      <c r="EK754" s="301"/>
      <c r="EL754" s="301"/>
      <c r="EM754" s="301"/>
      <c r="EN754" s="301"/>
      <c r="EO754" s="301"/>
      <c r="EP754" s="301"/>
      <c r="EQ754" s="301"/>
      <c r="ER754" s="301"/>
      <c r="ES754" s="301"/>
      <c r="ET754" s="301"/>
    </row>
    <row r="755" spans="1:150" x14ac:dyDescent="0.25">
      <c r="A755" s="301"/>
      <c r="C755" s="301"/>
      <c r="D755" s="301"/>
      <c r="E755" s="301"/>
      <c r="F755" s="301"/>
      <c r="G755" s="301"/>
      <c r="H755" s="301"/>
      <c r="I755" s="301"/>
      <c r="J755" s="300"/>
      <c r="K755" s="300"/>
      <c r="L755" s="300"/>
      <c r="M755" s="300"/>
      <c r="N755" s="300"/>
      <c r="O755" s="300"/>
      <c r="P755" s="300"/>
      <c r="Q755" s="300"/>
      <c r="R755" s="300"/>
      <c r="S755" s="300"/>
      <c r="T755" s="300"/>
      <c r="U755" s="300"/>
      <c r="V755" s="300"/>
      <c r="W755" s="300"/>
      <c r="X755" s="300"/>
      <c r="Y755" s="300"/>
      <c r="Z755" s="300"/>
      <c r="AA755" s="300"/>
      <c r="AB755" s="300"/>
      <c r="AC755" s="300"/>
      <c r="AD755" s="300"/>
      <c r="AE755" s="300"/>
      <c r="AF755" s="300"/>
      <c r="AG755" s="300"/>
      <c r="AH755" s="300"/>
      <c r="AI755" s="300"/>
      <c r="AJ755" s="300"/>
      <c r="AK755" s="300"/>
      <c r="AL755" s="300"/>
      <c r="AM755" s="300"/>
      <c r="AN755" s="300"/>
      <c r="AO755" s="300"/>
      <c r="AP755" s="300"/>
      <c r="AQ755" s="300"/>
      <c r="AR755" s="300"/>
      <c r="AS755" s="300"/>
      <c r="AT755" s="300"/>
      <c r="AU755" s="300"/>
      <c r="AV755" s="300"/>
      <c r="AW755" s="300"/>
      <c r="AX755" s="300"/>
      <c r="AY755" s="300"/>
      <c r="AZ755" s="300"/>
      <c r="BA755" s="300"/>
      <c r="BB755" s="300"/>
      <c r="BC755" s="300"/>
      <c r="BD755" s="300"/>
      <c r="BE755" s="300"/>
      <c r="BF755" s="300"/>
      <c r="BG755" s="300"/>
      <c r="BH755" s="300"/>
      <c r="BI755" s="300"/>
      <c r="BJ755" s="300"/>
      <c r="BK755" s="300"/>
      <c r="BL755" s="300"/>
      <c r="BM755" s="300"/>
      <c r="BN755" s="300"/>
      <c r="BO755" s="300"/>
      <c r="BP755" s="300"/>
      <c r="BQ755" s="300"/>
      <c r="BR755" s="300"/>
      <c r="BS755" s="300"/>
      <c r="BT755" s="300"/>
      <c r="BU755" s="300"/>
      <c r="BV755" s="300"/>
      <c r="BW755" s="300"/>
      <c r="BX755" s="300"/>
      <c r="BY755" s="300"/>
      <c r="BZ755" s="300"/>
      <c r="CA755" s="300"/>
      <c r="CB755" s="300"/>
      <c r="CC755" s="300"/>
      <c r="CD755" s="300"/>
      <c r="CE755" s="300"/>
      <c r="CF755" s="300"/>
      <c r="CG755" s="300"/>
      <c r="CH755" s="300"/>
      <c r="CI755" s="300"/>
      <c r="CJ755" s="300"/>
      <c r="CK755" s="300"/>
      <c r="CL755" s="300"/>
      <c r="CM755" s="300"/>
      <c r="CN755" s="300"/>
      <c r="CO755" s="300"/>
      <c r="CP755" s="300"/>
      <c r="CQ755" s="300"/>
      <c r="CR755" s="300"/>
      <c r="CS755" s="300"/>
      <c r="CT755" s="300"/>
      <c r="CU755" s="300"/>
      <c r="CV755" s="300"/>
      <c r="CW755" s="300"/>
      <c r="CX755" s="300"/>
      <c r="CY755" s="300"/>
      <c r="CZ755" s="300"/>
      <c r="DA755" s="300"/>
      <c r="DB755" s="300"/>
      <c r="DC755" s="300"/>
      <c r="DD755" s="300"/>
      <c r="DE755" s="300"/>
      <c r="DF755" s="300"/>
      <c r="DG755" s="300"/>
      <c r="DH755" s="300"/>
      <c r="DI755" s="300"/>
      <c r="DJ755" s="300"/>
      <c r="DK755" s="300"/>
      <c r="DL755" s="300"/>
      <c r="DM755" s="300"/>
      <c r="DN755" s="300"/>
      <c r="DO755" s="300"/>
      <c r="DP755" s="300"/>
      <c r="DQ755" s="300"/>
      <c r="DR755" s="300"/>
      <c r="DS755" s="300"/>
      <c r="DT755" s="300"/>
      <c r="DU755" s="300"/>
      <c r="DV755" s="300"/>
      <c r="DW755" s="300"/>
      <c r="DX755" s="300"/>
      <c r="DY755" s="300"/>
      <c r="DZ755" s="300"/>
      <c r="EA755" s="300"/>
      <c r="EB755" s="300"/>
      <c r="EC755" s="300"/>
      <c r="ED755" s="300"/>
      <c r="EE755" s="300"/>
      <c r="EF755" s="300"/>
      <c r="EG755" s="301"/>
      <c r="EH755" s="301"/>
      <c r="EI755" s="301"/>
      <c r="EJ755" s="301"/>
      <c r="EK755" s="301"/>
      <c r="EL755" s="301"/>
      <c r="EM755" s="301"/>
      <c r="EN755" s="301"/>
      <c r="EO755" s="301"/>
      <c r="EP755" s="301"/>
      <c r="EQ755" s="301"/>
      <c r="ER755" s="301"/>
      <c r="ES755" s="301"/>
      <c r="ET755" s="301"/>
    </row>
    <row r="756" spans="1:150" x14ac:dyDescent="0.25">
      <c r="A756" s="301"/>
      <c r="C756" s="301"/>
      <c r="D756" s="301"/>
      <c r="E756" s="301"/>
      <c r="F756" s="301"/>
      <c r="G756" s="301"/>
      <c r="H756" s="301"/>
      <c r="I756" s="301"/>
      <c r="J756" s="300"/>
      <c r="K756" s="300"/>
      <c r="L756" s="300"/>
      <c r="M756" s="300"/>
      <c r="N756" s="300"/>
      <c r="O756" s="300"/>
      <c r="P756" s="300"/>
      <c r="Q756" s="300"/>
      <c r="R756" s="300"/>
      <c r="S756" s="300"/>
      <c r="T756" s="300"/>
      <c r="U756" s="300"/>
      <c r="V756" s="300"/>
      <c r="W756" s="300"/>
      <c r="X756" s="300"/>
      <c r="Y756" s="300"/>
      <c r="Z756" s="300"/>
      <c r="AA756" s="300"/>
      <c r="AB756" s="300"/>
      <c r="AC756" s="300"/>
      <c r="AD756" s="300"/>
      <c r="AE756" s="300"/>
      <c r="AF756" s="300"/>
      <c r="AG756" s="300"/>
      <c r="AH756" s="300"/>
      <c r="AI756" s="300"/>
      <c r="AJ756" s="300"/>
      <c r="AK756" s="300"/>
      <c r="AL756" s="300"/>
      <c r="AM756" s="300"/>
      <c r="AN756" s="300"/>
      <c r="AO756" s="300"/>
      <c r="AP756" s="300"/>
      <c r="AQ756" s="300"/>
      <c r="AR756" s="300"/>
      <c r="AS756" s="300"/>
      <c r="AT756" s="300"/>
      <c r="AU756" s="300"/>
      <c r="AV756" s="300"/>
      <c r="AW756" s="300"/>
      <c r="AX756" s="300"/>
      <c r="AY756" s="300"/>
      <c r="AZ756" s="300"/>
      <c r="BA756" s="300"/>
      <c r="BB756" s="300"/>
      <c r="BC756" s="300"/>
      <c r="BD756" s="300"/>
      <c r="BE756" s="300"/>
      <c r="BF756" s="300"/>
      <c r="BG756" s="300"/>
      <c r="BH756" s="300"/>
      <c r="BI756" s="300"/>
      <c r="BJ756" s="300"/>
      <c r="BK756" s="300"/>
      <c r="BL756" s="300"/>
      <c r="BM756" s="300"/>
      <c r="BN756" s="300"/>
      <c r="BO756" s="300"/>
      <c r="BP756" s="300"/>
      <c r="BQ756" s="300"/>
      <c r="BR756" s="300"/>
      <c r="BS756" s="300"/>
      <c r="BT756" s="300"/>
      <c r="BU756" s="300"/>
      <c r="BV756" s="300"/>
      <c r="BW756" s="300"/>
      <c r="BX756" s="300"/>
      <c r="BY756" s="300"/>
      <c r="BZ756" s="300"/>
      <c r="CA756" s="300"/>
      <c r="CB756" s="300"/>
      <c r="CC756" s="300"/>
      <c r="CD756" s="300"/>
      <c r="CE756" s="300"/>
      <c r="CF756" s="300"/>
      <c r="CG756" s="300"/>
      <c r="CH756" s="300"/>
      <c r="CI756" s="300"/>
      <c r="CJ756" s="300"/>
      <c r="CK756" s="300"/>
      <c r="CL756" s="300"/>
      <c r="CM756" s="300"/>
      <c r="CN756" s="300"/>
      <c r="CO756" s="300"/>
      <c r="CP756" s="300"/>
      <c r="CQ756" s="300"/>
      <c r="CR756" s="300"/>
      <c r="CS756" s="300"/>
      <c r="CT756" s="300"/>
      <c r="CU756" s="300"/>
      <c r="CV756" s="300"/>
      <c r="CW756" s="300"/>
      <c r="CX756" s="300"/>
      <c r="CY756" s="300"/>
      <c r="CZ756" s="300"/>
      <c r="DA756" s="300"/>
      <c r="DB756" s="300"/>
      <c r="DC756" s="300"/>
      <c r="DD756" s="300"/>
      <c r="DE756" s="300"/>
      <c r="DF756" s="300"/>
      <c r="DG756" s="300"/>
      <c r="DH756" s="300"/>
      <c r="DI756" s="300"/>
      <c r="DJ756" s="300"/>
      <c r="DK756" s="300"/>
      <c r="DL756" s="300"/>
      <c r="DM756" s="300"/>
      <c r="DN756" s="300"/>
      <c r="DO756" s="300"/>
      <c r="DP756" s="300"/>
      <c r="DQ756" s="300"/>
      <c r="DR756" s="300"/>
      <c r="DS756" s="300"/>
      <c r="DT756" s="300"/>
      <c r="DU756" s="300"/>
      <c r="DV756" s="300"/>
      <c r="DW756" s="300"/>
      <c r="DX756" s="300"/>
      <c r="DY756" s="300"/>
      <c r="DZ756" s="300"/>
      <c r="EA756" s="300"/>
      <c r="EB756" s="300"/>
      <c r="EC756" s="300"/>
      <c r="ED756" s="300"/>
      <c r="EE756" s="300"/>
      <c r="EF756" s="300"/>
      <c r="EG756" s="301"/>
      <c r="EH756" s="301"/>
      <c r="EI756" s="301"/>
      <c r="EJ756" s="301"/>
      <c r="EK756" s="301"/>
      <c r="EL756" s="301"/>
      <c r="EM756" s="301"/>
      <c r="EN756" s="301"/>
      <c r="EO756" s="301"/>
      <c r="EP756" s="301"/>
      <c r="EQ756" s="301"/>
      <c r="ER756" s="301"/>
      <c r="ES756" s="301"/>
      <c r="ET756" s="301"/>
    </row>
    <row r="757" spans="1:150" x14ac:dyDescent="0.25">
      <c r="A757" s="301"/>
      <c r="C757" s="301"/>
      <c r="D757" s="301"/>
      <c r="E757" s="301"/>
      <c r="F757" s="301"/>
      <c r="G757" s="301"/>
      <c r="H757" s="301"/>
      <c r="I757" s="301"/>
      <c r="J757" s="300"/>
      <c r="K757" s="300"/>
      <c r="L757" s="300"/>
      <c r="M757" s="300"/>
      <c r="N757" s="300"/>
      <c r="O757" s="300"/>
      <c r="P757" s="300"/>
      <c r="Q757" s="300"/>
      <c r="R757" s="300"/>
      <c r="S757" s="300"/>
      <c r="T757" s="300"/>
      <c r="U757" s="300"/>
      <c r="V757" s="300"/>
      <c r="W757" s="300"/>
      <c r="X757" s="300"/>
      <c r="Y757" s="300"/>
      <c r="Z757" s="300"/>
      <c r="AA757" s="300"/>
      <c r="AB757" s="300"/>
      <c r="AC757" s="300"/>
      <c r="AD757" s="300"/>
      <c r="AE757" s="300"/>
      <c r="AF757" s="300"/>
      <c r="AG757" s="300"/>
      <c r="AH757" s="300"/>
      <c r="AI757" s="300"/>
      <c r="AJ757" s="300"/>
      <c r="AK757" s="300"/>
      <c r="AL757" s="300"/>
      <c r="AM757" s="300"/>
      <c r="AN757" s="300"/>
      <c r="AO757" s="300"/>
      <c r="AP757" s="300"/>
      <c r="AQ757" s="300"/>
      <c r="AR757" s="300"/>
      <c r="AS757" s="300"/>
      <c r="AT757" s="300"/>
      <c r="AU757" s="300"/>
      <c r="AV757" s="300"/>
      <c r="AW757" s="300"/>
      <c r="AX757" s="300"/>
      <c r="AY757" s="300"/>
      <c r="AZ757" s="300"/>
      <c r="BA757" s="300"/>
      <c r="BB757" s="300"/>
      <c r="BC757" s="300"/>
      <c r="BD757" s="300"/>
      <c r="BE757" s="300"/>
      <c r="BF757" s="300"/>
      <c r="BG757" s="300"/>
      <c r="BH757" s="300"/>
      <c r="BI757" s="300"/>
      <c r="BJ757" s="300"/>
      <c r="BK757" s="300"/>
      <c r="BL757" s="300"/>
      <c r="BM757" s="300"/>
      <c r="BN757" s="300"/>
      <c r="BO757" s="300"/>
      <c r="BP757" s="300"/>
      <c r="BQ757" s="300"/>
      <c r="BR757" s="300"/>
      <c r="BS757" s="300"/>
      <c r="BT757" s="300"/>
      <c r="BU757" s="300"/>
      <c r="BV757" s="300"/>
      <c r="BW757" s="300"/>
      <c r="BX757" s="300"/>
      <c r="BY757" s="300"/>
      <c r="BZ757" s="300"/>
      <c r="CA757" s="300"/>
      <c r="CB757" s="300"/>
      <c r="CC757" s="300"/>
      <c r="CD757" s="300"/>
      <c r="CE757" s="300"/>
      <c r="CF757" s="300"/>
      <c r="CG757" s="300"/>
      <c r="CH757" s="300"/>
      <c r="CI757" s="300"/>
      <c r="CJ757" s="300"/>
      <c r="CK757" s="300"/>
      <c r="CL757" s="300"/>
      <c r="CM757" s="300"/>
      <c r="CN757" s="300"/>
      <c r="CO757" s="300"/>
      <c r="CP757" s="300"/>
      <c r="CQ757" s="300"/>
      <c r="CR757" s="300"/>
      <c r="CS757" s="300"/>
      <c r="CT757" s="300"/>
      <c r="CU757" s="300"/>
      <c r="CV757" s="300"/>
      <c r="CW757" s="300"/>
      <c r="CX757" s="300"/>
      <c r="CY757" s="300"/>
      <c r="CZ757" s="300"/>
      <c r="DA757" s="300"/>
      <c r="DB757" s="300"/>
      <c r="DC757" s="300"/>
      <c r="DD757" s="300"/>
      <c r="DE757" s="300"/>
      <c r="DF757" s="300"/>
      <c r="DG757" s="300"/>
      <c r="DH757" s="300"/>
      <c r="DI757" s="300"/>
      <c r="DJ757" s="300"/>
      <c r="DK757" s="300"/>
      <c r="DL757" s="300"/>
      <c r="DM757" s="300"/>
      <c r="DN757" s="300"/>
      <c r="DO757" s="300"/>
      <c r="DP757" s="300"/>
      <c r="DQ757" s="300"/>
      <c r="DR757" s="300"/>
      <c r="DS757" s="300"/>
      <c r="DT757" s="300"/>
      <c r="DU757" s="300"/>
      <c r="DV757" s="300"/>
      <c r="DW757" s="300"/>
      <c r="DX757" s="300"/>
      <c r="DY757" s="300"/>
      <c r="DZ757" s="300"/>
      <c r="EA757" s="300"/>
      <c r="EB757" s="300"/>
      <c r="EC757" s="300"/>
      <c r="ED757" s="300"/>
      <c r="EE757" s="300"/>
      <c r="EF757" s="300"/>
      <c r="EG757" s="301"/>
      <c r="EH757" s="301"/>
      <c r="EI757" s="301"/>
      <c r="EJ757" s="301"/>
      <c r="EK757" s="301"/>
      <c r="EL757" s="301"/>
      <c r="EM757" s="301"/>
      <c r="EN757" s="301"/>
      <c r="EO757" s="301"/>
      <c r="EP757" s="301"/>
      <c r="EQ757" s="301"/>
      <c r="ER757" s="301"/>
      <c r="ES757" s="301"/>
      <c r="ET757" s="301"/>
    </row>
    <row r="758" spans="1:150" x14ac:dyDescent="0.25">
      <c r="A758" s="301"/>
      <c r="C758" s="301"/>
      <c r="D758" s="301"/>
      <c r="E758" s="301"/>
      <c r="F758" s="301"/>
      <c r="G758" s="301"/>
      <c r="H758" s="301"/>
      <c r="I758" s="301"/>
      <c r="J758" s="300"/>
      <c r="K758" s="300"/>
      <c r="L758" s="300"/>
      <c r="M758" s="300"/>
      <c r="N758" s="300"/>
      <c r="O758" s="300"/>
      <c r="P758" s="300"/>
      <c r="Q758" s="300"/>
      <c r="R758" s="300"/>
      <c r="S758" s="300"/>
      <c r="T758" s="300"/>
      <c r="U758" s="300"/>
      <c r="V758" s="300"/>
      <c r="W758" s="300"/>
      <c r="X758" s="300"/>
      <c r="Y758" s="300"/>
      <c r="Z758" s="300"/>
      <c r="AA758" s="300"/>
      <c r="AB758" s="300"/>
      <c r="AC758" s="300"/>
      <c r="AD758" s="300"/>
      <c r="AE758" s="300"/>
      <c r="AF758" s="300"/>
      <c r="AG758" s="300"/>
      <c r="AH758" s="300"/>
      <c r="AI758" s="300"/>
      <c r="AJ758" s="300"/>
      <c r="AK758" s="300"/>
      <c r="AL758" s="300"/>
      <c r="AM758" s="300"/>
      <c r="AN758" s="300"/>
      <c r="AO758" s="300"/>
      <c r="AP758" s="300"/>
      <c r="AQ758" s="300"/>
      <c r="AR758" s="300"/>
      <c r="AS758" s="300"/>
      <c r="AT758" s="300"/>
      <c r="AU758" s="300"/>
      <c r="AV758" s="300"/>
      <c r="AW758" s="300"/>
      <c r="AX758" s="300"/>
      <c r="AY758" s="300"/>
      <c r="AZ758" s="300"/>
      <c r="BA758" s="300"/>
      <c r="BB758" s="300"/>
      <c r="BC758" s="300"/>
      <c r="BD758" s="300"/>
      <c r="BE758" s="300"/>
      <c r="BF758" s="300"/>
      <c r="BG758" s="300"/>
      <c r="BH758" s="300"/>
      <c r="BI758" s="300"/>
      <c r="BJ758" s="300"/>
      <c r="BK758" s="300"/>
      <c r="BL758" s="300"/>
      <c r="BM758" s="300"/>
      <c r="BN758" s="300"/>
      <c r="BO758" s="300"/>
      <c r="BP758" s="300"/>
      <c r="BQ758" s="300"/>
      <c r="BR758" s="300"/>
      <c r="BS758" s="300"/>
      <c r="BT758" s="300"/>
      <c r="BU758" s="300"/>
      <c r="BV758" s="300"/>
      <c r="BW758" s="300"/>
      <c r="BX758" s="300"/>
      <c r="BY758" s="300"/>
      <c r="BZ758" s="300"/>
      <c r="CA758" s="300"/>
      <c r="CB758" s="300"/>
      <c r="CC758" s="300"/>
      <c r="CD758" s="300"/>
      <c r="CE758" s="300"/>
      <c r="CF758" s="300"/>
      <c r="CG758" s="300"/>
      <c r="CH758" s="300"/>
      <c r="CI758" s="300"/>
      <c r="CJ758" s="300"/>
      <c r="CK758" s="300"/>
      <c r="CL758" s="300"/>
      <c r="CM758" s="300"/>
      <c r="CN758" s="300"/>
      <c r="CO758" s="300"/>
      <c r="CP758" s="300"/>
      <c r="CQ758" s="300"/>
      <c r="CR758" s="300"/>
      <c r="CS758" s="300"/>
      <c r="CT758" s="300"/>
      <c r="CU758" s="300"/>
      <c r="CV758" s="300"/>
      <c r="CW758" s="300"/>
      <c r="CX758" s="300"/>
      <c r="CY758" s="300"/>
      <c r="CZ758" s="300"/>
      <c r="DA758" s="300"/>
      <c r="DB758" s="300"/>
      <c r="DC758" s="300"/>
      <c r="DD758" s="300"/>
      <c r="DE758" s="300"/>
      <c r="DF758" s="300"/>
      <c r="DG758" s="300"/>
      <c r="DH758" s="300"/>
      <c r="DI758" s="300"/>
      <c r="DJ758" s="300"/>
      <c r="DK758" s="300"/>
      <c r="DL758" s="300"/>
      <c r="DM758" s="300"/>
      <c r="DN758" s="300"/>
      <c r="DO758" s="300"/>
      <c r="DP758" s="300"/>
      <c r="DQ758" s="300"/>
      <c r="DR758" s="300"/>
      <c r="DS758" s="300"/>
      <c r="DT758" s="300"/>
      <c r="DU758" s="300"/>
      <c r="DV758" s="300"/>
      <c r="DW758" s="300"/>
      <c r="DX758" s="300"/>
      <c r="DY758" s="300"/>
      <c r="DZ758" s="300"/>
      <c r="EA758" s="300"/>
      <c r="EB758" s="300"/>
      <c r="EC758" s="300"/>
      <c r="ED758" s="300"/>
      <c r="EE758" s="300"/>
      <c r="EF758" s="300"/>
      <c r="EG758" s="301"/>
      <c r="EH758" s="301"/>
      <c r="EI758" s="301"/>
      <c r="EJ758" s="301"/>
      <c r="EK758" s="301"/>
      <c r="EL758" s="301"/>
      <c r="EM758" s="301"/>
      <c r="EN758" s="301"/>
      <c r="EO758" s="301"/>
      <c r="EP758" s="301"/>
      <c r="EQ758" s="301"/>
      <c r="ER758" s="301"/>
      <c r="ES758" s="301"/>
      <c r="ET758" s="301"/>
    </row>
    <row r="759" spans="1:150" x14ac:dyDescent="0.25">
      <c r="A759" s="301"/>
      <c r="C759" s="301"/>
      <c r="D759" s="301"/>
      <c r="E759" s="301"/>
      <c r="F759" s="301"/>
      <c r="G759" s="301"/>
      <c r="H759" s="301"/>
      <c r="I759" s="301"/>
      <c r="J759" s="300"/>
      <c r="K759" s="300"/>
      <c r="L759" s="300"/>
      <c r="M759" s="300"/>
      <c r="N759" s="300"/>
      <c r="O759" s="300"/>
      <c r="P759" s="300"/>
      <c r="Q759" s="300"/>
      <c r="R759" s="300"/>
      <c r="S759" s="300"/>
      <c r="T759" s="300"/>
      <c r="U759" s="300"/>
      <c r="V759" s="300"/>
      <c r="W759" s="300"/>
      <c r="X759" s="300"/>
      <c r="Y759" s="300"/>
      <c r="Z759" s="300"/>
      <c r="AA759" s="300"/>
      <c r="AB759" s="300"/>
      <c r="AC759" s="300"/>
      <c r="AD759" s="300"/>
      <c r="AE759" s="300"/>
      <c r="AF759" s="300"/>
      <c r="AG759" s="300"/>
      <c r="AH759" s="300"/>
      <c r="AI759" s="300"/>
      <c r="AJ759" s="300"/>
      <c r="AK759" s="300"/>
      <c r="AL759" s="300"/>
      <c r="AM759" s="300"/>
      <c r="AN759" s="300"/>
      <c r="AO759" s="300"/>
      <c r="AP759" s="300"/>
      <c r="AQ759" s="300"/>
      <c r="AR759" s="300"/>
      <c r="AS759" s="300"/>
      <c r="AT759" s="300"/>
      <c r="AU759" s="300"/>
      <c r="AV759" s="300"/>
      <c r="AW759" s="300"/>
      <c r="AX759" s="300"/>
      <c r="AY759" s="300"/>
      <c r="AZ759" s="300"/>
      <c r="BA759" s="300"/>
      <c r="BB759" s="300"/>
      <c r="BC759" s="300"/>
      <c r="BD759" s="300"/>
      <c r="BE759" s="300"/>
      <c r="BF759" s="300"/>
      <c r="BG759" s="300"/>
      <c r="BH759" s="300"/>
      <c r="BI759" s="300"/>
      <c r="BJ759" s="300"/>
      <c r="BK759" s="300"/>
      <c r="BL759" s="300"/>
      <c r="BM759" s="300"/>
      <c r="BN759" s="300"/>
      <c r="BO759" s="300"/>
      <c r="BP759" s="300"/>
      <c r="BQ759" s="300"/>
      <c r="BR759" s="300"/>
      <c r="BS759" s="300"/>
      <c r="BT759" s="300"/>
      <c r="BU759" s="300"/>
      <c r="BV759" s="300"/>
      <c r="BW759" s="300"/>
      <c r="BX759" s="300"/>
      <c r="BY759" s="300"/>
      <c r="BZ759" s="300"/>
      <c r="CA759" s="300"/>
      <c r="CB759" s="300"/>
      <c r="CC759" s="300"/>
      <c r="CD759" s="300"/>
      <c r="CE759" s="300"/>
      <c r="CF759" s="300"/>
      <c r="CG759" s="300"/>
      <c r="CH759" s="300"/>
      <c r="CI759" s="300"/>
      <c r="CJ759" s="300"/>
      <c r="CK759" s="300"/>
      <c r="CL759" s="300"/>
      <c r="CM759" s="300"/>
      <c r="CN759" s="300"/>
      <c r="CO759" s="300"/>
      <c r="CP759" s="300"/>
      <c r="CQ759" s="300"/>
      <c r="CR759" s="300"/>
      <c r="CS759" s="300"/>
      <c r="CT759" s="300"/>
      <c r="CU759" s="300"/>
      <c r="CV759" s="300"/>
      <c r="CW759" s="300"/>
      <c r="CX759" s="300"/>
      <c r="CY759" s="300"/>
      <c r="CZ759" s="300"/>
      <c r="DA759" s="300"/>
      <c r="DB759" s="300"/>
      <c r="DC759" s="300"/>
      <c r="DD759" s="300"/>
      <c r="DE759" s="300"/>
      <c r="DF759" s="300"/>
      <c r="DG759" s="300"/>
      <c r="DH759" s="300"/>
      <c r="DI759" s="300"/>
      <c r="DJ759" s="300"/>
      <c r="DK759" s="300"/>
      <c r="DL759" s="300"/>
      <c r="DM759" s="300"/>
      <c r="DN759" s="300"/>
      <c r="DO759" s="300"/>
      <c r="DP759" s="300"/>
      <c r="DQ759" s="300"/>
      <c r="DR759" s="300"/>
      <c r="DS759" s="300"/>
      <c r="DT759" s="300"/>
      <c r="DU759" s="300"/>
      <c r="DV759" s="300"/>
      <c r="DW759" s="300"/>
      <c r="DX759" s="300"/>
      <c r="DY759" s="300"/>
      <c r="DZ759" s="300"/>
      <c r="EA759" s="300"/>
      <c r="EB759" s="300"/>
      <c r="EC759" s="300"/>
      <c r="ED759" s="300"/>
      <c r="EE759" s="300"/>
      <c r="EF759" s="300"/>
      <c r="EG759" s="301"/>
      <c r="EH759" s="301"/>
      <c r="EI759" s="301"/>
      <c r="EJ759" s="301"/>
      <c r="EK759" s="301"/>
      <c r="EL759" s="301"/>
      <c r="EM759" s="301"/>
      <c r="EN759" s="301"/>
      <c r="EO759" s="301"/>
      <c r="EP759" s="301"/>
      <c r="EQ759" s="301"/>
      <c r="ER759" s="301"/>
      <c r="ES759" s="301"/>
      <c r="ET759" s="301"/>
    </row>
    <row r="760" spans="1:150" x14ac:dyDescent="0.25">
      <c r="A760" s="301"/>
      <c r="C760" s="301"/>
      <c r="D760" s="301"/>
      <c r="E760" s="301"/>
      <c r="F760" s="301"/>
      <c r="G760" s="301"/>
      <c r="H760" s="301"/>
      <c r="I760" s="301"/>
      <c r="J760" s="300"/>
      <c r="K760" s="300"/>
      <c r="L760" s="300"/>
      <c r="M760" s="300"/>
      <c r="N760" s="300"/>
      <c r="O760" s="300"/>
      <c r="P760" s="300"/>
      <c r="Q760" s="300"/>
      <c r="R760" s="300"/>
      <c r="S760" s="300"/>
      <c r="T760" s="300"/>
      <c r="U760" s="300"/>
      <c r="V760" s="300"/>
      <c r="W760" s="300"/>
      <c r="X760" s="300"/>
      <c r="Y760" s="300"/>
      <c r="Z760" s="300"/>
      <c r="AA760" s="300"/>
      <c r="AB760" s="300"/>
      <c r="AC760" s="300"/>
      <c r="AD760" s="300"/>
      <c r="AE760" s="300"/>
      <c r="AF760" s="300"/>
      <c r="AG760" s="300"/>
      <c r="AH760" s="300"/>
      <c r="AI760" s="300"/>
      <c r="AJ760" s="300"/>
      <c r="AK760" s="300"/>
      <c r="AL760" s="300"/>
      <c r="AM760" s="300"/>
      <c r="AN760" s="300"/>
      <c r="AO760" s="300"/>
      <c r="AP760" s="300"/>
      <c r="AQ760" s="300"/>
      <c r="AR760" s="300"/>
      <c r="AS760" s="300"/>
      <c r="AT760" s="300"/>
      <c r="AU760" s="300"/>
      <c r="AV760" s="300"/>
      <c r="AW760" s="300"/>
      <c r="AX760" s="300"/>
      <c r="AY760" s="300"/>
      <c r="AZ760" s="300"/>
      <c r="BA760" s="300"/>
      <c r="BB760" s="300"/>
      <c r="BC760" s="300"/>
      <c r="BD760" s="300"/>
      <c r="BE760" s="300"/>
      <c r="BF760" s="300"/>
      <c r="BG760" s="300"/>
      <c r="BH760" s="300"/>
      <c r="BI760" s="300"/>
      <c r="BJ760" s="300"/>
      <c r="BK760" s="300"/>
      <c r="BL760" s="300"/>
      <c r="BM760" s="300"/>
      <c r="BN760" s="300"/>
      <c r="BO760" s="300"/>
      <c r="BP760" s="300"/>
      <c r="BQ760" s="300"/>
      <c r="BR760" s="300"/>
      <c r="BS760" s="300"/>
      <c r="BT760" s="300"/>
      <c r="BU760" s="300"/>
      <c r="BV760" s="300"/>
      <c r="BW760" s="300"/>
      <c r="BX760" s="300"/>
      <c r="BY760" s="300"/>
      <c r="BZ760" s="300"/>
      <c r="CA760" s="300"/>
      <c r="CB760" s="300"/>
      <c r="CC760" s="300"/>
      <c r="CD760" s="300"/>
      <c r="CE760" s="300"/>
      <c r="CF760" s="300"/>
      <c r="CG760" s="300"/>
      <c r="CH760" s="300"/>
      <c r="CI760" s="300"/>
      <c r="CJ760" s="300"/>
      <c r="CK760" s="300"/>
      <c r="CL760" s="300"/>
      <c r="CM760" s="300"/>
      <c r="CN760" s="300"/>
      <c r="CO760" s="300"/>
      <c r="CP760" s="300"/>
      <c r="CQ760" s="300"/>
      <c r="CR760" s="300"/>
      <c r="CS760" s="300"/>
      <c r="CT760" s="300"/>
      <c r="CU760" s="300"/>
      <c r="CV760" s="300"/>
      <c r="CW760" s="300"/>
      <c r="CX760" s="300"/>
      <c r="CY760" s="300"/>
      <c r="CZ760" s="300"/>
      <c r="DA760" s="300"/>
      <c r="DB760" s="300"/>
      <c r="DC760" s="300"/>
      <c r="DD760" s="300"/>
      <c r="DE760" s="300"/>
      <c r="DF760" s="300"/>
      <c r="DG760" s="300"/>
      <c r="DH760" s="300"/>
      <c r="DI760" s="300"/>
      <c r="DJ760" s="300"/>
      <c r="DK760" s="300"/>
      <c r="DL760" s="300"/>
      <c r="DM760" s="300"/>
      <c r="DN760" s="300"/>
      <c r="DO760" s="300"/>
      <c r="DP760" s="300"/>
      <c r="DQ760" s="300"/>
      <c r="DR760" s="300"/>
      <c r="DS760" s="300"/>
      <c r="DT760" s="300"/>
      <c r="DU760" s="300"/>
      <c r="DV760" s="300"/>
      <c r="DW760" s="300"/>
      <c r="DX760" s="300"/>
      <c r="DY760" s="300"/>
      <c r="DZ760" s="300"/>
      <c r="EA760" s="300"/>
      <c r="EB760" s="300"/>
      <c r="EC760" s="300"/>
      <c r="ED760" s="300"/>
      <c r="EE760" s="300"/>
      <c r="EF760" s="300"/>
      <c r="EG760" s="301"/>
      <c r="EH760" s="301"/>
      <c r="EI760" s="301"/>
      <c r="EJ760" s="301"/>
      <c r="EK760" s="301"/>
      <c r="EL760" s="301"/>
      <c r="EM760" s="301"/>
      <c r="EN760" s="301"/>
      <c r="EO760" s="301"/>
      <c r="EP760" s="301"/>
      <c r="EQ760" s="301"/>
      <c r="ER760" s="301"/>
      <c r="ES760" s="301"/>
      <c r="ET760" s="301"/>
    </row>
    <row r="761" spans="1:150" x14ac:dyDescent="0.25">
      <c r="A761" s="301"/>
      <c r="C761" s="301"/>
      <c r="D761" s="301"/>
      <c r="E761" s="301"/>
      <c r="F761" s="301"/>
      <c r="G761" s="301"/>
      <c r="H761" s="301"/>
      <c r="I761" s="301"/>
      <c r="J761" s="300"/>
      <c r="K761" s="300"/>
      <c r="L761" s="300"/>
      <c r="M761" s="300"/>
      <c r="N761" s="300"/>
      <c r="O761" s="300"/>
      <c r="P761" s="300"/>
      <c r="Q761" s="300"/>
      <c r="R761" s="300"/>
      <c r="S761" s="300"/>
      <c r="T761" s="300"/>
      <c r="U761" s="300"/>
      <c r="V761" s="300"/>
      <c r="W761" s="300"/>
      <c r="X761" s="300"/>
      <c r="Y761" s="300"/>
      <c r="Z761" s="300"/>
      <c r="AA761" s="300"/>
      <c r="AB761" s="300"/>
      <c r="AC761" s="300"/>
      <c r="AD761" s="300"/>
      <c r="AE761" s="300"/>
      <c r="AF761" s="300"/>
      <c r="AG761" s="300"/>
      <c r="AH761" s="300"/>
      <c r="AI761" s="300"/>
      <c r="AJ761" s="300"/>
      <c r="AK761" s="300"/>
      <c r="AL761" s="300"/>
      <c r="AM761" s="300"/>
      <c r="AN761" s="300"/>
      <c r="AO761" s="300"/>
      <c r="AP761" s="300"/>
      <c r="AQ761" s="300"/>
      <c r="AR761" s="300"/>
      <c r="AS761" s="300"/>
      <c r="AT761" s="300"/>
      <c r="AU761" s="300"/>
      <c r="AV761" s="300"/>
      <c r="AW761" s="300"/>
      <c r="AX761" s="300"/>
      <c r="AY761" s="300"/>
      <c r="AZ761" s="300"/>
      <c r="BA761" s="300"/>
      <c r="BB761" s="300"/>
      <c r="BC761" s="300"/>
      <c r="BD761" s="300"/>
      <c r="BE761" s="300"/>
      <c r="BF761" s="300"/>
      <c r="BG761" s="300"/>
      <c r="BH761" s="300"/>
      <c r="BI761" s="300"/>
      <c r="BJ761" s="300"/>
      <c r="BK761" s="300"/>
      <c r="BL761" s="300"/>
      <c r="BM761" s="300"/>
      <c r="BN761" s="300"/>
      <c r="BO761" s="300"/>
      <c r="BP761" s="300"/>
      <c r="BQ761" s="300"/>
      <c r="BR761" s="300"/>
      <c r="BS761" s="300"/>
      <c r="BT761" s="300"/>
      <c r="BU761" s="300"/>
      <c r="BV761" s="300"/>
      <c r="BW761" s="300"/>
      <c r="BX761" s="300"/>
      <c r="BY761" s="300"/>
      <c r="BZ761" s="300"/>
      <c r="CA761" s="300"/>
      <c r="CB761" s="300"/>
      <c r="CC761" s="300"/>
      <c r="CD761" s="300"/>
      <c r="CE761" s="300"/>
      <c r="CF761" s="300"/>
      <c r="CG761" s="300"/>
      <c r="CH761" s="300"/>
      <c r="CI761" s="300"/>
      <c r="CJ761" s="300"/>
      <c r="CK761" s="300"/>
      <c r="CL761" s="300"/>
      <c r="CM761" s="300"/>
      <c r="CN761" s="300"/>
      <c r="CO761" s="300"/>
      <c r="CP761" s="300"/>
      <c r="CQ761" s="300"/>
      <c r="CR761" s="300"/>
      <c r="CS761" s="300"/>
      <c r="CT761" s="300"/>
      <c r="CU761" s="300"/>
      <c r="CV761" s="300"/>
      <c r="CW761" s="300"/>
      <c r="CX761" s="300"/>
      <c r="CY761" s="300"/>
      <c r="CZ761" s="300"/>
      <c r="DA761" s="300"/>
      <c r="DB761" s="300"/>
      <c r="DC761" s="300"/>
      <c r="DD761" s="300"/>
      <c r="DE761" s="300"/>
      <c r="DF761" s="300"/>
      <c r="DG761" s="300"/>
      <c r="DH761" s="300"/>
      <c r="DI761" s="300"/>
      <c r="DJ761" s="300"/>
      <c r="DK761" s="300"/>
      <c r="DL761" s="300"/>
      <c r="DM761" s="300"/>
      <c r="DN761" s="300"/>
      <c r="DO761" s="300"/>
      <c r="DP761" s="300"/>
      <c r="DQ761" s="300"/>
      <c r="DR761" s="300"/>
      <c r="DS761" s="300"/>
      <c r="DT761" s="300"/>
      <c r="DU761" s="300"/>
      <c r="DV761" s="300"/>
      <c r="DW761" s="300"/>
      <c r="DX761" s="300"/>
      <c r="DY761" s="300"/>
      <c r="DZ761" s="300"/>
      <c r="EA761" s="300"/>
      <c r="EB761" s="300"/>
      <c r="EC761" s="300"/>
      <c r="ED761" s="300"/>
      <c r="EE761" s="300"/>
      <c r="EF761" s="300"/>
      <c r="EG761" s="301"/>
      <c r="EH761" s="301"/>
      <c r="EI761" s="301"/>
      <c r="EJ761" s="301"/>
      <c r="EK761" s="301"/>
      <c r="EL761" s="301"/>
      <c r="EM761" s="301"/>
      <c r="EN761" s="301"/>
      <c r="EO761" s="301"/>
      <c r="EP761" s="301"/>
      <c r="EQ761" s="301"/>
      <c r="ER761" s="301"/>
      <c r="ES761" s="301"/>
      <c r="ET761" s="301"/>
    </row>
    <row r="762" spans="1:150" x14ac:dyDescent="0.25">
      <c r="A762" s="301"/>
      <c r="C762" s="301"/>
      <c r="D762" s="301"/>
      <c r="E762" s="301"/>
      <c r="F762" s="301"/>
      <c r="G762" s="301"/>
      <c r="H762" s="301"/>
      <c r="I762" s="301"/>
      <c r="J762" s="300"/>
      <c r="K762" s="300"/>
      <c r="L762" s="300"/>
      <c r="M762" s="300"/>
      <c r="N762" s="300"/>
      <c r="O762" s="300"/>
      <c r="P762" s="300"/>
      <c r="Q762" s="300"/>
      <c r="R762" s="300"/>
      <c r="S762" s="300"/>
      <c r="T762" s="300"/>
      <c r="U762" s="300"/>
      <c r="V762" s="300"/>
      <c r="W762" s="300"/>
      <c r="X762" s="300"/>
      <c r="Y762" s="300"/>
      <c r="Z762" s="300"/>
      <c r="AA762" s="300"/>
      <c r="AB762" s="300"/>
      <c r="AC762" s="300"/>
      <c r="AD762" s="300"/>
      <c r="AE762" s="300"/>
      <c r="AF762" s="300"/>
      <c r="AG762" s="300"/>
      <c r="AH762" s="300"/>
      <c r="AI762" s="300"/>
      <c r="AJ762" s="300"/>
      <c r="AK762" s="300"/>
      <c r="AL762" s="300"/>
      <c r="AM762" s="300"/>
      <c r="AN762" s="300"/>
      <c r="AO762" s="300"/>
      <c r="AP762" s="300"/>
      <c r="AQ762" s="300"/>
      <c r="AR762" s="300"/>
      <c r="AS762" s="300"/>
      <c r="AT762" s="300"/>
      <c r="AU762" s="300"/>
      <c r="AV762" s="300"/>
      <c r="AW762" s="300"/>
      <c r="AX762" s="300"/>
      <c r="AY762" s="300"/>
      <c r="AZ762" s="300"/>
      <c r="BA762" s="300"/>
      <c r="BB762" s="300"/>
      <c r="BC762" s="300"/>
      <c r="BD762" s="300"/>
      <c r="BE762" s="300"/>
      <c r="BF762" s="300"/>
      <c r="BG762" s="300"/>
      <c r="BH762" s="300"/>
      <c r="BI762" s="300"/>
      <c r="BJ762" s="300"/>
      <c r="BK762" s="300"/>
      <c r="BL762" s="300"/>
      <c r="BM762" s="300"/>
      <c r="BN762" s="300"/>
      <c r="BO762" s="300"/>
      <c r="BP762" s="300"/>
      <c r="BQ762" s="300"/>
      <c r="BR762" s="300"/>
      <c r="BS762" s="300"/>
      <c r="BT762" s="300"/>
      <c r="BU762" s="300"/>
      <c r="BV762" s="300"/>
      <c r="BW762" s="300"/>
      <c r="BX762" s="300"/>
      <c r="BY762" s="300"/>
      <c r="BZ762" s="300"/>
      <c r="CA762" s="300"/>
      <c r="CB762" s="300"/>
      <c r="CC762" s="300"/>
      <c r="CD762" s="300"/>
      <c r="CE762" s="300"/>
      <c r="CF762" s="300"/>
      <c r="CG762" s="300"/>
      <c r="CH762" s="300"/>
      <c r="CI762" s="300"/>
      <c r="CJ762" s="300"/>
      <c r="CK762" s="300"/>
      <c r="CL762" s="300"/>
      <c r="CM762" s="300"/>
      <c r="CN762" s="300"/>
      <c r="CO762" s="300"/>
      <c r="CP762" s="300"/>
      <c r="CQ762" s="300"/>
      <c r="CR762" s="300"/>
      <c r="CS762" s="300"/>
      <c r="CT762" s="300"/>
      <c r="CU762" s="300"/>
      <c r="CV762" s="300"/>
      <c r="CW762" s="300"/>
      <c r="CX762" s="300"/>
      <c r="CY762" s="300"/>
      <c r="CZ762" s="300"/>
      <c r="DA762" s="300"/>
      <c r="DB762" s="300"/>
      <c r="DC762" s="300"/>
      <c r="DD762" s="300"/>
      <c r="DE762" s="300"/>
      <c r="DF762" s="300"/>
      <c r="DG762" s="300"/>
      <c r="DH762" s="300"/>
      <c r="DI762" s="300"/>
      <c r="DJ762" s="300"/>
      <c r="DK762" s="300"/>
      <c r="DL762" s="300"/>
      <c r="DM762" s="300"/>
      <c r="DN762" s="300"/>
      <c r="DO762" s="300"/>
      <c r="DP762" s="300"/>
      <c r="DQ762" s="300"/>
      <c r="DR762" s="300"/>
      <c r="DS762" s="300"/>
      <c r="DT762" s="300"/>
      <c r="DU762" s="300"/>
      <c r="DV762" s="300"/>
      <c r="DW762" s="300"/>
      <c r="DX762" s="300"/>
      <c r="DY762" s="300"/>
      <c r="DZ762" s="300"/>
      <c r="EA762" s="300"/>
      <c r="EB762" s="300"/>
      <c r="EC762" s="300"/>
      <c r="ED762" s="300"/>
      <c r="EE762" s="300"/>
      <c r="EF762" s="300"/>
      <c r="EG762" s="301"/>
      <c r="EH762" s="301"/>
      <c r="EI762" s="301"/>
      <c r="EJ762" s="301"/>
      <c r="EK762" s="301"/>
      <c r="EL762" s="301"/>
      <c r="EM762" s="301"/>
      <c r="EN762" s="301"/>
      <c r="EO762" s="301"/>
      <c r="EP762" s="301"/>
      <c r="EQ762" s="301"/>
      <c r="ER762" s="301"/>
      <c r="ES762" s="301"/>
      <c r="ET762" s="301"/>
    </row>
    <row r="763" spans="1:150" x14ac:dyDescent="0.25">
      <c r="A763" s="301"/>
      <c r="C763" s="301"/>
      <c r="D763" s="301"/>
      <c r="E763" s="301"/>
      <c r="F763" s="301"/>
      <c r="G763" s="301"/>
      <c r="H763" s="301"/>
      <c r="I763" s="301"/>
      <c r="J763" s="300"/>
      <c r="K763" s="300"/>
      <c r="L763" s="300"/>
      <c r="M763" s="300"/>
      <c r="N763" s="300"/>
      <c r="O763" s="300"/>
      <c r="P763" s="300"/>
      <c r="Q763" s="300"/>
      <c r="R763" s="300"/>
      <c r="S763" s="300"/>
      <c r="T763" s="300"/>
      <c r="U763" s="300"/>
      <c r="V763" s="300"/>
      <c r="W763" s="300"/>
      <c r="X763" s="300"/>
      <c r="Y763" s="300"/>
      <c r="Z763" s="300"/>
      <c r="AA763" s="300"/>
      <c r="AB763" s="300"/>
      <c r="AC763" s="300"/>
      <c r="AD763" s="300"/>
      <c r="AE763" s="300"/>
      <c r="AF763" s="300"/>
      <c r="AG763" s="300"/>
      <c r="AH763" s="300"/>
      <c r="AI763" s="300"/>
      <c r="AJ763" s="300"/>
      <c r="AK763" s="300"/>
      <c r="AL763" s="300"/>
      <c r="AM763" s="300"/>
      <c r="AN763" s="300"/>
      <c r="AO763" s="300"/>
      <c r="AP763" s="300"/>
      <c r="AQ763" s="300"/>
      <c r="AR763" s="300"/>
      <c r="AS763" s="300"/>
      <c r="AT763" s="300"/>
      <c r="AU763" s="300"/>
      <c r="AV763" s="300"/>
      <c r="AW763" s="300"/>
      <c r="AX763" s="300"/>
      <c r="AY763" s="300"/>
      <c r="AZ763" s="300"/>
      <c r="BA763" s="300"/>
      <c r="BB763" s="300"/>
      <c r="BC763" s="300"/>
      <c r="BD763" s="300"/>
      <c r="BE763" s="300"/>
      <c r="BF763" s="300"/>
      <c r="BG763" s="300"/>
      <c r="BH763" s="300"/>
      <c r="BI763" s="300"/>
      <c r="BJ763" s="300"/>
      <c r="BK763" s="300"/>
      <c r="BL763" s="300"/>
      <c r="BM763" s="300"/>
      <c r="BN763" s="300"/>
      <c r="BO763" s="300"/>
      <c r="BP763" s="300"/>
      <c r="BQ763" s="300"/>
      <c r="BR763" s="300"/>
      <c r="BS763" s="300"/>
      <c r="BT763" s="300"/>
      <c r="BU763" s="300"/>
      <c r="BV763" s="300"/>
      <c r="BW763" s="300"/>
      <c r="BX763" s="300"/>
      <c r="BY763" s="300"/>
      <c r="BZ763" s="300"/>
      <c r="CA763" s="300"/>
      <c r="CB763" s="300"/>
      <c r="CC763" s="300"/>
      <c r="CD763" s="300"/>
      <c r="CE763" s="300"/>
      <c r="CF763" s="300"/>
      <c r="CG763" s="300"/>
      <c r="CH763" s="300"/>
      <c r="CI763" s="300"/>
      <c r="CJ763" s="300"/>
      <c r="CK763" s="300"/>
      <c r="CL763" s="300"/>
      <c r="CM763" s="300"/>
      <c r="CN763" s="300"/>
      <c r="CO763" s="300"/>
      <c r="CP763" s="300"/>
      <c r="CQ763" s="300"/>
      <c r="CR763" s="300"/>
      <c r="CS763" s="300"/>
      <c r="CT763" s="300"/>
      <c r="CU763" s="300"/>
      <c r="CV763" s="300"/>
      <c r="CW763" s="300"/>
      <c r="CX763" s="300"/>
      <c r="CY763" s="300"/>
      <c r="CZ763" s="300"/>
      <c r="DA763" s="300"/>
      <c r="DB763" s="300"/>
      <c r="DC763" s="300"/>
      <c r="DD763" s="300"/>
      <c r="DE763" s="300"/>
      <c r="DF763" s="300"/>
      <c r="DG763" s="300"/>
      <c r="DH763" s="300"/>
      <c r="DI763" s="300"/>
      <c r="DJ763" s="300"/>
      <c r="DK763" s="300"/>
      <c r="DL763" s="300"/>
      <c r="DM763" s="300"/>
      <c r="DN763" s="300"/>
      <c r="DO763" s="300"/>
      <c r="DP763" s="300"/>
      <c r="DQ763" s="300"/>
      <c r="DR763" s="300"/>
      <c r="DS763" s="300"/>
      <c r="DT763" s="300"/>
      <c r="DU763" s="300"/>
      <c r="DV763" s="300"/>
      <c r="DW763" s="300"/>
      <c r="DX763" s="300"/>
      <c r="DY763" s="300"/>
      <c r="DZ763" s="300"/>
      <c r="EA763" s="300"/>
      <c r="EB763" s="300"/>
      <c r="EC763" s="300"/>
      <c r="ED763" s="300"/>
      <c r="EE763" s="300"/>
      <c r="EF763" s="300"/>
      <c r="EG763" s="301"/>
      <c r="EH763" s="301"/>
      <c r="EI763" s="301"/>
      <c r="EJ763" s="301"/>
      <c r="EK763" s="301"/>
      <c r="EL763" s="301"/>
      <c r="EM763" s="301"/>
      <c r="EN763" s="301"/>
      <c r="EO763" s="301"/>
      <c r="EP763" s="301"/>
      <c r="EQ763" s="301"/>
      <c r="ER763" s="301"/>
      <c r="ES763" s="301"/>
      <c r="ET763" s="301"/>
    </row>
    <row r="764" spans="1:150" x14ac:dyDescent="0.25">
      <c r="A764" s="301"/>
      <c r="C764" s="301"/>
      <c r="D764" s="301"/>
      <c r="E764" s="301"/>
      <c r="F764" s="301"/>
      <c r="G764" s="301"/>
      <c r="H764" s="301"/>
      <c r="I764" s="301"/>
      <c r="J764" s="300"/>
      <c r="K764" s="300"/>
      <c r="L764" s="300"/>
      <c r="M764" s="300"/>
      <c r="N764" s="300"/>
      <c r="O764" s="300"/>
      <c r="P764" s="300"/>
      <c r="Q764" s="300"/>
      <c r="R764" s="300"/>
      <c r="S764" s="300"/>
      <c r="T764" s="300"/>
      <c r="U764" s="300"/>
      <c r="V764" s="300"/>
      <c r="W764" s="300"/>
      <c r="X764" s="300"/>
      <c r="Y764" s="300"/>
      <c r="Z764" s="300"/>
      <c r="AA764" s="300"/>
      <c r="AB764" s="300"/>
      <c r="AC764" s="300"/>
      <c r="AD764" s="300"/>
      <c r="AE764" s="300"/>
      <c r="AF764" s="300"/>
      <c r="AG764" s="300"/>
      <c r="AH764" s="300"/>
      <c r="AI764" s="300"/>
      <c r="AJ764" s="300"/>
      <c r="AK764" s="300"/>
      <c r="AL764" s="300"/>
      <c r="AM764" s="300"/>
      <c r="AN764" s="300"/>
      <c r="AO764" s="300"/>
      <c r="AP764" s="300"/>
      <c r="AQ764" s="300"/>
      <c r="AR764" s="300"/>
      <c r="AS764" s="300"/>
      <c r="AT764" s="300"/>
      <c r="AU764" s="300"/>
      <c r="AV764" s="300"/>
      <c r="AW764" s="300"/>
      <c r="AX764" s="300"/>
      <c r="AY764" s="300"/>
      <c r="AZ764" s="300"/>
      <c r="BA764" s="300"/>
      <c r="BB764" s="300"/>
      <c r="BC764" s="300"/>
      <c r="BD764" s="300"/>
      <c r="BE764" s="300"/>
      <c r="BF764" s="300"/>
      <c r="BG764" s="300"/>
      <c r="BH764" s="300"/>
      <c r="BI764" s="300"/>
      <c r="BJ764" s="300"/>
      <c r="BK764" s="300"/>
      <c r="BL764" s="300"/>
      <c r="BM764" s="300"/>
      <c r="BN764" s="300"/>
      <c r="BO764" s="300"/>
      <c r="BP764" s="300"/>
      <c r="BQ764" s="300"/>
      <c r="BR764" s="300"/>
      <c r="BS764" s="300"/>
      <c r="BT764" s="300"/>
      <c r="BU764" s="300"/>
      <c r="BV764" s="300"/>
      <c r="BW764" s="300"/>
      <c r="BX764" s="300"/>
      <c r="BY764" s="300"/>
      <c r="BZ764" s="300"/>
      <c r="CA764" s="300"/>
      <c r="CB764" s="300"/>
      <c r="CC764" s="300"/>
      <c r="CD764" s="300"/>
      <c r="CE764" s="300"/>
      <c r="CF764" s="300"/>
      <c r="CG764" s="300"/>
      <c r="CH764" s="300"/>
      <c r="CI764" s="300"/>
      <c r="CJ764" s="300"/>
      <c r="CK764" s="300"/>
      <c r="CL764" s="300"/>
      <c r="CM764" s="300"/>
      <c r="CN764" s="300"/>
      <c r="CO764" s="300"/>
      <c r="CP764" s="300"/>
      <c r="CQ764" s="300"/>
      <c r="CR764" s="300"/>
      <c r="CS764" s="300"/>
      <c r="CT764" s="300"/>
      <c r="CU764" s="300"/>
      <c r="CV764" s="300"/>
      <c r="CW764" s="300"/>
      <c r="CX764" s="300"/>
      <c r="CY764" s="300"/>
      <c r="CZ764" s="300"/>
      <c r="DA764" s="300"/>
      <c r="DB764" s="300"/>
      <c r="DC764" s="300"/>
      <c r="DD764" s="300"/>
      <c r="DE764" s="300"/>
      <c r="DF764" s="300"/>
      <c r="DG764" s="300"/>
      <c r="DH764" s="300"/>
      <c r="DI764" s="300"/>
      <c r="DJ764" s="300"/>
      <c r="DK764" s="300"/>
      <c r="DL764" s="300"/>
      <c r="DM764" s="300"/>
      <c r="DN764" s="300"/>
      <c r="DO764" s="300"/>
      <c r="DP764" s="300"/>
      <c r="DQ764" s="300"/>
      <c r="DR764" s="300"/>
      <c r="DS764" s="300"/>
      <c r="DT764" s="300"/>
      <c r="DU764" s="300"/>
      <c r="DV764" s="300"/>
      <c r="DW764" s="300"/>
      <c r="DX764" s="300"/>
      <c r="DY764" s="300"/>
      <c r="DZ764" s="300"/>
      <c r="EA764" s="300"/>
      <c r="EB764" s="300"/>
      <c r="EC764" s="300"/>
      <c r="ED764" s="300"/>
      <c r="EE764" s="300"/>
      <c r="EF764" s="300"/>
      <c r="EG764" s="301"/>
      <c r="EH764" s="301"/>
      <c r="EI764" s="301"/>
      <c r="EJ764" s="301"/>
      <c r="EK764" s="301"/>
      <c r="EL764" s="301"/>
      <c r="EM764" s="301"/>
      <c r="EN764" s="301"/>
      <c r="EO764" s="301"/>
      <c r="EP764" s="301"/>
      <c r="EQ764" s="301"/>
      <c r="ER764" s="301"/>
      <c r="ES764" s="301"/>
      <c r="ET764" s="301"/>
    </row>
    <row r="765" spans="1:150" x14ac:dyDescent="0.25">
      <c r="A765" s="301"/>
      <c r="C765" s="301"/>
      <c r="D765" s="301"/>
      <c r="E765" s="301"/>
      <c r="F765" s="301"/>
      <c r="G765" s="301"/>
      <c r="H765" s="301"/>
      <c r="I765" s="301"/>
      <c r="J765" s="300"/>
      <c r="K765" s="300"/>
      <c r="L765" s="300"/>
      <c r="M765" s="300"/>
      <c r="N765" s="300"/>
      <c r="O765" s="300"/>
      <c r="P765" s="300"/>
      <c r="Q765" s="300"/>
      <c r="R765" s="300"/>
      <c r="S765" s="300"/>
      <c r="T765" s="300"/>
      <c r="U765" s="300"/>
      <c r="V765" s="300"/>
      <c r="W765" s="300"/>
      <c r="X765" s="300"/>
      <c r="Y765" s="300"/>
      <c r="Z765" s="300"/>
      <c r="AA765" s="300"/>
      <c r="AB765" s="300"/>
      <c r="AC765" s="300"/>
      <c r="AD765" s="300"/>
      <c r="AE765" s="300"/>
      <c r="AF765" s="300"/>
      <c r="AG765" s="300"/>
      <c r="AH765" s="300"/>
      <c r="AI765" s="300"/>
      <c r="AJ765" s="300"/>
      <c r="AK765" s="300"/>
      <c r="AL765" s="300"/>
      <c r="AM765" s="300"/>
      <c r="AN765" s="300"/>
      <c r="AO765" s="300"/>
      <c r="AP765" s="300"/>
      <c r="AQ765" s="300"/>
      <c r="AR765" s="300"/>
      <c r="AS765" s="300"/>
      <c r="AT765" s="300"/>
      <c r="AU765" s="300"/>
      <c r="AV765" s="300"/>
      <c r="AW765" s="300"/>
      <c r="AX765" s="300"/>
      <c r="AY765" s="300"/>
      <c r="AZ765" s="300"/>
      <c r="BA765" s="300"/>
      <c r="BB765" s="300"/>
      <c r="BC765" s="300"/>
      <c r="BD765" s="300"/>
      <c r="BE765" s="300"/>
      <c r="BF765" s="300"/>
      <c r="BG765" s="300"/>
      <c r="BH765" s="300"/>
      <c r="BI765" s="300"/>
      <c r="BJ765" s="300"/>
      <c r="BK765" s="300"/>
      <c r="BL765" s="300"/>
      <c r="BM765" s="300"/>
      <c r="BN765" s="300"/>
      <c r="BO765" s="300"/>
      <c r="BP765" s="300"/>
      <c r="BQ765" s="300"/>
      <c r="BR765" s="300"/>
      <c r="BS765" s="300"/>
      <c r="BT765" s="300"/>
      <c r="BU765" s="300"/>
      <c r="BV765" s="300"/>
      <c r="BW765" s="300"/>
      <c r="BX765" s="300"/>
      <c r="BY765" s="300"/>
      <c r="BZ765" s="300"/>
      <c r="CA765" s="300"/>
      <c r="CB765" s="300"/>
      <c r="CC765" s="300"/>
      <c r="CD765" s="300"/>
      <c r="CE765" s="300"/>
      <c r="CF765" s="300"/>
      <c r="CG765" s="300"/>
      <c r="CH765" s="300"/>
      <c r="CI765" s="300"/>
      <c r="CJ765" s="300"/>
      <c r="CK765" s="300"/>
      <c r="CL765" s="300"/>
      <c r="CM765" s="300"/>
      <c r="CN765" s="300"/>
      <c r="CO765" s="300"/>
      <c r="CP765" s="300"/>
      <c r="CQ765" s="300"/>
      <c r="CR765" s="300"/>
      <c r="CS765" s="300"/>
      <c r="CT765" s="300"/>
      <c r="CU765" s="300"/>
      <c r="CV765" s="300"/>
      <c r="CW765" s="300"/>
      <c r="CX765" s="300"/>
      <c r="CY765" s="300"/>
      <c r="CZ765" s="300"/>
      <c r="DA765" s="300"/>
      <c r="DB765" s="300"/>
      <c r="DC765" s="300"/>
      <c r="DD765" s="300"/>
      <c r="DE765" s="300"/>
      <c r="DF765" s="300"/>
      <c r="DG765" s="300"/>
      <c r="DH765" s="300"/>
      <c r="DI765" s="300"/>
      <c r="DJ765" s="300"/>
      <c r="DK765" s="300"/>
      <c r="DL765" s="300"/>
      <c r="DM765" s="300"/>
      <c r="DN765" s="300"/>
      <c r="DO765" s="300"/>
      <c r="DP765" s="300"/>
      <c r="DQ765" s="300"/>
      <c r="DR765" s="300"/>
      <c r="DS765" s="300"/>
      <c r="DT765" s="300"/>
      <c r="DU765" s="300"/>
      <c r="DV765" s="300"/>
      <c r="DW765" s="300"/>
      <c r="DX765" s="300"/>
      <c r="DY765" s="300"/>
      <c r="DZ765" s="300"/>
      <c r="EA765" s="300"/>
      <c r="EB765" s="300"/>
      <c r="EC765" s="300"/>
      <c r="ED765" s="300"/>
      <c r="EE765" s="300"/>
      <c r="EF765" s="300"/>
      <c r="EG765" s="301"/>
      <c r="EH765" s="301"/>
      <c r="EI765" s="301"/>
      <c r="EJ765" s="301"/>
      <c r="EK765" s="301"/>
      <c r="EL765" s="301"/>
      <c r="EM765" s="301"/>
      <c r="EN765" s="301"/>
      <c r="EO765" s="301"/>
      <c r="EP765" s="301"/>
      <c r="EQ765" s="301"/>
      <c r="ER765" s="301"/>
      <c r="ES765" s="301"/>
      <c r="ET765" s="301"/>
    </row>
    <row r="766" spans="1:150" x14ac:dyDescent="0.25">
      <c r="A766" s="301"/>
      <c r="C766" s="301"/>
      <c r="D766" s="301"/>
      <c r="E766" s="301"/>
      <c r="F766" s="301"/>
      <c r="G766" s="301"/>
      <c r="H766" s="301"/>
      <c r="I766" s="301"/>
      <c r="J766" s="300"/>
      <c r="K766" s="300"/>
      <c r="L766" s="300"/>
      <c r="M766" s="300"/>
      <c r="N766" s="300"/>
      <c r="O766" s="300"/>
      <c r="P766" s="300"/>
      <c r="Q766" s="300"/>
      <c r="R766" s="300"/>
      <c r="S766" s="300"/>
      <c r="T766" s="300"/>
      <c r="U766" s="300"/>
      <c r="V766" s="300"/>
      <c r="W766" s="300"/>
      <c r="X766" s="300"/>
      <c r="Y766" s="300"/>
      <c r="Z766" s="300"/>
      <c r="AA766" s="300"/>
      <c r="AB766" s="300"/>
      <c r="AC766" s="300"/>
      <c r="AD766" s="300"/>
      <c r="AE766" s="300"/>
      <c r="AF766" s="300"/>
      <c r="AG766" s="300"/>
      <c r="AH766" s="300"/>
      <c r="AI766" s="300"/>
      <c r="AJ766" s="300"/>
      <c r="AK766" s="300"/>
      <c r="AL766" s="300"/>
      <c r="AM766" s="300"/>
      <c r="AN766" s="300"/>
      <c r="AO766" s="300"/>
      <c r="AP766" s="300"/>
      <c r="AQ766" s="300"/>
      <c r="AR766" s="300"/>
      <c r="AS766" s="300"/>
      <c r="AT766" s="300"/>
      <c r="AU766" s="300"/>
      <c r="AV766" s="300"/>
      <c r="AW766" s="300"/>
      <c r="AX766" s="300"/>
      <c r="AY766" s="300"/>
      <c r="AZ766" s="300"/>
      <c r="BA766" s="300"/>
      <c r="BB766" s="300"/>
      <c r="BC766" s="300"/>
      <c r="BD766" s="300"/>
      <c r="BE766" s="300"/>
      <c r="BF766" s="300"/>
      <c r="BG766" s="300"/>
      <c r="BH766" s="300"/>
      <c r="BI766" s="300"/>
      <c r="BJ766" s="300"/>
      <c r="BK766" s="300"/>
      <c r="BL766" s="300"/>
      <c r="BM766" s="300"/>
      <c r="BN766" s="300"/>
      <c r="BO766" s="300"/>
      <c r="BP766" s="300"/>
      <c r="BQ766" s="300"/>
      <c r="BR766" s="300"/>
      <c r="BS766" s="300"/>
      <c r="BT766" s="300"/>
      <c r="BU766" s="300"/>
      <c r="BV766" s="300"/>
      <c r="BW766" s="300"/>
      <c r="BX766" s="300"/>
      <c r="BY766" s="300"/>
      <c r="BZ766" s="300"/>
      <c r="CA766" s="300"/>
      <c r="CB766" s="300"/>
      <c r="CC766" s="300"/>
      <c r="CD766" s="300"/>
      <c r="CE766" s="300"/>
      <c r="CF766" s="300"/>
      <c r="CG766" s="300"/>
      <c r="CH766" s="300"/>
      <c r="CI766" s="300"/>
      <c r="CJ766" s="300"/>
      <c r="CK766" s="300"/>
      <c r="CL766" s="300"/>
      <c r="CM766" s="300"/>
      <c r="CN766" s="300"/>
      <c r="CO766" s="300"/>
      <c r="CP766" s="300"/>
      <c r="CQ766" s="300"/>
      <c r="CR766" s="300"/>
      <c r="CS766" s="300"/>
      <c r="CT766" s="300"/>
      <c r="CU766" s="300"/>
      <c r="CV766" s="300"/>
      <c r="CW766" s="300"/>
      <c r="CX766" s="300"/>
      <c r="CY766" s="300"/>
      <c r="CZ766" s="300"/>
      <c r="DA766" s="300"/>
      <c r="DB766" s="300"/>
      <c r="DC766" s="300"/>
      <c r="DD766" s="300"/>
      <c r="DE766" s="300"/>
      <c r="DF766" s="300"/>
      <c r="DG766" s="300"/>
      <c r="DH766" s="300"/>
      <c r="DI766" s="300"/>
      <c r="DJ766" s="300"/>
      <c r="DK766" s="300"/>
      <c r="DL766" s="300"/>
      <c r="DM766" s="300"/>
      <c r="DN766" s="300"/>
      <c r="DO766" s="300"/>
      <c r="DP766" s="300"/>
      <c r="DQ766" s="300"/>
      <c r="DR766" s="300"/>
      <c r="DS766" s="300"/>
      <c r="DT766" s="300"/>
      <c r="DU766" s="300"/>
      <c r="DV766" s="300"/>
      <c r="DW766" s="300"/>
      <c r="DX766" s="300"/>
      <c r="DY766" s="300"/>
      <c r="DZ766" s="300"/>
      <c r="EA766" s="300"/>
      <c r="EB766" s="300"/>
      <c r="EC766" s="300"/>
      <c r="ED766" s="300"/>
      <c r="EE766" s="300"/>
      <c r="EF766" s="300"/>
      <c r="EG766" s="301"/>
      <c r="EH766" s="301"/>
      <c r="EI766" s="301"/>
      <c r="EJ766" s="301"/>
      <c r="EK766" s="301"/>
      <c r="EL766" s="301"/>
      <c r="EM766" s="301"/>
      <c r="EN766" s="301"/>
      <c r="EO766" s="301"/>
      <c r="EP766" s="301"/>
      <c r="EQ766" s="301"/>
      <c r="ER766" s="301"/>
      <c r="ES766" s="301"/>
      <c r="ET766" s="301"/>
    </row>
    <row r="767" spans="1:150" x14ac:dyDescent="0.25">
      <c r="A767" s="301"/>
      <c r="C767" s="301"/>
      <c r="D767" s="301"/>
      <c r="E767" s="301"/>
      <c r="F767" s="301"/>
      <c r="G767" s="301"/>
      <c r="H767" s="301"/>
      <c r="I767" s="301"/>
      <c r="J767" s="300"/>
      <c r="K767" s="300"/>
      <c r="L767" s="300"/>
      <c r="M767" s="300"/>
      <c r="N767" s="300"/>
      <c r="O767" s="300"/>
      <c r="P767" s="300"/>
      <c r="Q767" s="300"/>
      <c r="R767" s="300"/>
      <c r="S767" s="300"/>
      <c r="T767" s="300"/>
      <c r="U767" s="300"/>
      <c r="V767" s="300"/>
      <c r="W767" s="300"/>
      <c r="X767" s="300"/>
      <c r="Y767" s="300"/>
      <c r="Z767" s="300"/>
      <c r="AA767" s="300"/>
      <c r="AB767" s="300"/>
      <c r="AC767" s="300"/>
      <c r="AD767" s="300"/>
      <c r="AE767" s="300"/>
      <c r="AF767" s="300"/>
      <c r="AG767" s="300"/>
      <c r="AH767" s="300"/>
      <c r="AI767" s="300"/>
      <c r="AJ767" s="300"/>
      <c r="AK767" s="300"/>
      <c r="AL767" s="300"/>
      <c r="AM767" s="300"/>
      <c r="AN767" s="300"/>
      <c r="AO767" s="300"/>
      <c r="AP767" s="300"/>
      <c r="AQ767" s="300"/>
      <c r="AR767" s="300"/>
      <c r="AS767" s="300"/>
      <c r="AT767" s="300"/>
      <c r="AU767" s="300"/>
      <c r="AV767" s="300"/>
      <c r="AW767" s="300"/>
      <c r="AX767" s="300"/>
      <c r="AY767" s="300"/>
      <c r="AZ767" s="300"/>
      <c r="BA767" s="300"/>
      <c r="BB767" s="300"/>
      <c r="BC767" s="300"/>
      <c r="BD767" s="300"/>
      <c r="BE767" s="300"/>
      <c r="BF767" s="300"/>
      <c r="BG767" s="300"/>
      <c r="BH767" s="300"/>
      <c r="BI767" s="300"/>
      <c r="BJ767" s="300"/>
      <c r="BK767" s="300"/>
      <c r="BL767" s="300"/>
      <c r="BM767" s="300"/>
      <c r="BN767" s="300"/>
      <c r="BO767" s="300"/>
      <c r="BP767" s="300"/>
      <c r="BQ767" s="300"/>
      <c r="BR767" s="300"/>
      <c r="BS767" s="300"/>
      <c r="BT767" s="300"/>
      <c r="BU767" s="300"/>
      <c r="BV767" s="300"/>
      <c r="BW767" s="300"/>
      <c r="BX767" s="300"/>
      <c r="BY767" s="300"/>
      <c r="BZ767" s="300"/>
      <c r="CA767" s="300"/>
      <c r="CB767" s="300"/>
      <c r="CC767" s="300"/>
      <c r="CD767" s="300"/>
      <c r="CE767" s="300"/>
      <c r="CF767" s="300"/>
      <c r="CG767" s="300"/>
      <c r="CH767" s="300"/>
      <c r="CI767" s="300"/>
      <c r="CJ767" s="300"/>
      <c r="CK767" s="300"/>
      <c r="CL767" s="300"/>
      <c r="CM767" s="300"/>
      <c r="CN767" s="300"/>
      <c r="CO767" s="300"/>
      <c r="CP767" s="300"/>
      <c r="CQ767" s="300"/>
      <c r="CR767" s="300"/>
      <c r="CS767" s="300"/>
      <c r="CT767" s="300"/>
      <c r="CU767" s="300"/>
      <c r="CV767" s="300"/>
      <c r="CW767" s="300"/>
      <c r="CX767" s="300"/>
      <c r="CY767" s="300"/>
      <c r="CZ767" s="300"/>
      <c r="DA767" s="300"/>
      <c r="DB767" s="300"/>
      <c r="DC767" s="300"/>
      <c r="DD767" s="300"/>
      <c r="DE767" s="300"/>
      <c r="DF767" s="300"/>
      <c r="DG767" s="300"/>
      <c r="DH767" s="300"/>
      <c r="DI767" s="300"/>
      <c r="DJ767" s="300"/>
      <c r="DK767" s="300"/>
      <c r="DL767" s="300"/>
      <c r="DM767" s="300"/>
      <c r="DN767" s="300"/>
      <c r="DO767" s="300"/>
      <c r="DP767" s="300"/>
      <c r="DQ767" s="300"/>
      <c r="DR767" s="300"/>
      <c r="DS767" s="300"/>
      <c r="DT767" s="300"/>
      <c r="DU767" s="300"/>
      <c r="DV767" s="300"/>
      <c r="DW767" s="300"/>
      <c r="DX767" s="300"/>
      <c r="DY767" s="300"/>
      <c r="DZ767" s="300"/>
      <c r="EA767" s="300"/>
      <c r="EB767" s="300"/>
      <c r="EC767" s="300"/>
      <c r="ED767" s="300"/>
      <c r="EE767" s="300"/>
      <c r="EF767" s="300"/>
      <c r="EG767" s="301"/>
      <c r="EH767" s="301"/>
      <c r="EI767" s="301"/>
      <c r="EJ767" s="301"/>
      <c r="EK767" s="301"/>
      <c r="EL767" s="301"/>
      <c r="EM767" s="301"/>
      <c r="EN767" s="301"/>
      <c r="EO767" s="301"/>
      <c r="EP767" s="301"/>
      <c r="EQ767" s="301"/>
      <c r="ER767" s="301"/>
      <c r="ES767" s="301"/>
      <c r="ET767" s="301"/>
    </row>
    <row r="768" spans="1:150" x14ac:dyDescent="0.25">
      <c r="A768" s="301"/>
      <c r="C768" s="301"/>
      <c r="D768" s="301"/>
      <c r="E768" s="301"/>
      <c r="F768" s="301"/>
      <c r="G768" s="301"/>
      <c r="H768" s="301"/>
      <c r="I768" s="301"/>
      <c r="J768" s="300"/>
      <c r="K768" s="300"/>
      <c r="L768" s="300"/>
      <c r="M768" s="300"/>
      <c r="N768" s="300"/>
      <c r="O768" s="300"/>
      <c r="P768" s="300"/>
      <c r="Q768" s="300"/>
      <c r="R768" s="300"/>
      <c r="S768" s="300"/>
      <c r="T768" s="300"/>
      <c r="U768" s="300"/>
      <c r="V768" s="300"/>
      <c r="W768" s="300"/>
      <c r="X768" s="300"/>
      <c r="Y768" s="300"/>
      <c r="Z768" s="300"/>
      <c r="AA768" s="300"/>
      <c r="AB768" s="300"/>
      <c r="AC768" s="300"/>
      <c r="AD768" s="300"/>
      <c r="AE768" s="300"/>
      <c r="AF768" s="300"/>
      <c r="AG768" s="300"/>
      <c r="AH768" s="300"/>
      <c r="AI768" s="300"/>
      <c r="AJ768" s="300"/>
      <c r="AK768" s="300"/>
      <c r="AL768" s="300"/>
      <c r="AM768" s="300"/>
      <c r="AN768" s="300"/>
      <c r="AO768" s="300"/>
      <c r="AP768" s="300"/>
      <c r="AQ768" s="300"/>
      <c r="AR768" s="300"/>
      <c r="AS768" s="300"/>
      <c r="AT768" s="300"/>
      <c r="AU768" s="300"/>
      <c r="AV768" s="300"/>
      <c r="AW768" s="300"/>
      <c r="AX768" s="300"/>
      <c r="AY768" s="300"/>
      <c r="AZ768" s="300"/>
      <c r="BA768" s="300"/>
      <c r="BB768" s="300"/>
      <c r="BC768" s="300"/>
      <c r="BD768" s="300"/>
      <c r="BE768" s="300"/>
      <c r="BF768" s="300"/>
      <c r="BG768" s="300"/>
      <c r="BH768" s="300"/>
      <c r="BI768" s="300"/>
      <c r="BJ768" s="300"/>
      <c r="BK768" s="300"/>
      <c r="BL768" s="300"/>
      <c r="BM768" s="300"/>
      <c r="BN768" s="300"/>
      <c r="BO768" s="300"/>
      <c r="BP768" s="300"/>
      <c r="BQ768" s="300"/>
      <c r="BR768" s="300"/>
      <c r="BS768" s="300"/>
      <c r="BT768" s="300"/>
      <c r="BU768" s="300"/>
      <c r="BV768" s="300"/>
      <c r="BW768" s="300"/>
      <c r="BX768" s="300"/>
      <c r="BY768" s="300"/>
      <c r="BZ768" s="300"/>
      <c r="CA768" s="300"/>
      <c r="CB768" s="300"/>
      <c r="CC768" s="300"/>
      <c r="CD768" s="300"/>
      <c r="CE768" s="300"/>
      <c r="CF768" s="300"/>
      <c r="CG768" s="300"/>
      <c r="CH768" s="300"/>
      <c r="CI768" s="300"/>
      <c r="CJ768" s="300"/>
      <c r="CK768" s="300"/>
      <c r="CL768" s="300"/>
      <c r="CM768" s="300"/>
      <c r="CN768" s="300"/>
      <c r="CO768" s="300"/>
      <c r="CP768" s="300"/>
      <c r="CQ768" s="300"/>
      <c r="CR768" s="300"/>
      <c r="CS768" s="300"/>
      <c r="CT768" s="300"/>
      <c r="CU768" s="300"/>
      <c r="CV768" s="300"/>
      <c r="CW768" s="300"/>
      <c r="CX768" s="300"/>
      <c r="CY768" s="300"/>
      <c r="CZ768" s="300"/>
      <c r="DA768" s="300"/>
      <c r="DB768" s="300"/>
      <c r="DC768" s="300"/>
      <c r="DD768" s="300"/>
      <c r="DE768" s="300"/>
      <c r="DF768" s="300"/>
      <c r="DG768" s="300"/>
      <c r="DH768" s="300"/>
      <c r="DI768" s="300"/>
      <c r="DJ768" s="300"/>
      <c r="DK768" s="300"/>
      <c r="DL768" s="300"/>
      <c r="DM768" s="300"/>
      <c r="DN768" s="300"/>
      <c r="DO768" s="300"/>
      <c r="DP768" s="300"/>
      <c r="DQ768" s="300"/>
      <c r="DR768" s="300"/>
      <c r="DS768" s="300"/>
      <c r="DT768" s="300"/>
      <c r="DU768" s="300"/>
      <c r="DV768" s="300"/>
      <c r="DW768" s="300"/>
      <c r="DX768" s="300"/>
      <c r="DY768" s="300"/>
      <c r="DZ768" s="300"/>
      <c r="EA768" s="300"/>
      <c r="EB768" s="300"/>
      <c r="EC768" s="300"/>
      <c r="ED768" s="300"/>
      <c r="EE768" s="300"/>
      <c r="EF768" s="300"/>
      <c r="EG768" s="301"/>
      <c r="EH768" s="301"/>
      <c r="EI768" s="301"/>
      <c r="EJ768" s="301"/>
      <c r="EK768" s="301"/>
      <c r="EL768" s="301"/>
      <c r="EM768" s="301"/>
      <c r="EN768" s="301"/>
      <c r="EO768" s="301"/>
      <c r="EP768" s="301"/>
      <c r="EQ768" s="301"/>
      <c r="ER768" s="301"/>
      <c r="ES768" s="301"/>
      <c r="ET768" s="301"/>
    </row>
    <row r="769" spans="1:150" x14ac:dyDescent="0.25">
      <c r="A769" s="301"/>
      <c r="C769" s="301"/>
      <c r="D769" s="301"/>
      <c r="E769" s="301"/>
      <c r="F769" s="301"/>
      <c r="G769" s="301"/>
      <c r="H769" s="301"/>
      <c r="I769" s="301"/>
      <c r="J769" s="300"/>
      <c r="K769" s="300"/>
      <c r="L769" s="300"/>
      <c r="M769" s="300"/>
      <c r="N769" s="300"/>
      <c r="O769" s="300"/>
      <c r="P769" s="300"/>
      <c r="Q769" s="300"/>
      <c r="R769" s="300"/>
      <c r="S769" s="300"/>
      <c r="T769" s="300"/>
      <c r="U769" s="300"/>
      <c r="V769" s="300"/>
      <c r="W769" s="300"/>
      <c r="X769" s="300"/>
      <c r="Y769" s="300"/>
      <c r="Z769" s="300"/>
      <c r="AA769" s="300"/>
      <c r="AB769" s="300"/>
      <c r="AC769" s="300"/>
      <c r="AD769" s="300"/>
      <c r="AE769" s="300"/>
      <c r="AF769" s="300"/>
      <c r="AG769" s="300"/>
      <c r="AH769" s="300"/>
      <c r="AI769" s="300"/>
      <c r="AJ769" s="300"/>
      <c r="AK769" s="300"/>
      <c r="AL769" s="300"/>
      <c r="AM769" s="300"/>
      <c r="AN769" s="300"/>
      <c r="AO769" s="300"/>
      <c r="AP769" s="300"/>
      <c r="AQ769" s="300"/>
      <c r="AR769" s="300"/>
      <c r="AS769" s="300"/>
      <c r="AT769" s="300"/>
      <c r="AU769" s="300"/>
      <c r="AV769" s="300"/>
      <c r="AW769" s="300"/>
      <c r="AX769" s="300"/>
      <c r="AY769" s="300"/>
      <c r="AZ769" s="300"/>
      <c r="BA769" s="300"/>
      <c r="BB769" s="300"/>
      <c r="BC769" s="300"/>
      <c r="BD769" s="300"/>
      <c r="BE769" s="300"/>
      <c r="BF769" s="300"/>
      <c r="BG769" s="300"/>
      <c r="BH769" s="300"/>
      <c r="BI769" s="300"/>
      <c r="BJ769" s="300"/>
      <c r="BK769" s="300"/>
      <c r="BL769" s="300"/>
      <c r="BM769" s="300"/>
      <c r="BN769" s="300"/>
      <c r="BO769" s="300"/>
      <c r="BP769" s="300"/>
      <c r="BQ769" s="300"/>
      <c r="BR769" s="300"/>
      <c r="BS769" s="300"/>
      <c r="BT769" s="300"/>
      <c r="BU769" s="300"/>
      <c r="BV769" s="300"/>
      <c r="BW769" s="300"/>
      <c r="BX769" s="300"/>
      <c r="BY769" s="300"/>
      <c r="BZ769" s="300"/>
      <c r="CA769" s="300"/>
      <c r="CB769" s="300"/>
      <c r="CC769" s="300"/>
      <c r="CD769" s="300"/>
      <c r="CE769" s="300"/>
      <c r="CF769" s="300"/>
      <c r="CG769" s="300"/>
      <c r="CH769" s="300"/>
      <c r="CI769" s="300"/>
      <c r="CJ769" s="300"/>
      <c r="CK769" s="300"/>
      <c r="CL769" s="300"/>
      <c r="CM769" s="300"/>
      <c r="CN769" s="300"/>
      <c r="CO769" s="300"/>
      <c r="CP769" s="300"/>
      <c r="CQ769" s="300"/>
      <c r="CR769" s="300"/>
      <c r="CS769" s="300"/>
      <c r="CT769" s="300"/>
      <c r="CU769" s="300"/>
      <c r="CV769" s="300"/>
      <c r="CW769" s="300"/>
      <c r="CX769" s="300"/>
      <c r="CY769" s="300"/>
      <c r="CZ769" s="300"/>
      <c r="DA769" s="300"/>
      <c r="DB769" s="300"/>
      <c r="DC769" s="300"/>
      <c r="DD769" s="300"/>
      <c r="DE769" s="300"/>
      <c r="DF769" s="300"/>
      <c r="DG769" s="300"/>
      <c r="DH769" s="300"/>
      <c r="DI769" s="300"/>
      <c r="DJ769" s="300"/>
      <c r="DK769" s="300"/>
      <c r="DL769" s="300"/>
      <c r="DM769" s="300"/>
      <c r="DN769" s="300"/>
      <c r="DO769" s="300"/>
      <c r="DP769" s="300"/>
      <c r="DQ769" s="300"/>
      <c r="DR769" s="300"/>
      <c r="DS769" s="300"/>
      <c r="DT769" s="300"/>
      <c r="DU769" s="300"/>
      <c r="DV769" s="300"/>
      <c r="DW769" s="300"/>
      <c r="DX769" s="300"/>
      <c r="DY769" s="300"/>
      <c r="DZ769" s="300"/>
      <c r="EA769" s="300"/>
      <c r="EB769" s="300"/>
      <c r="EC769" s="300"/>
      <c r="ED769" s="300"/>
      <c r="EE769" s="300"/>
      <c r="EF769" s="300"/>
      <c r="EG769" s="301"/>
      <c r="EH769" s="301"/>
      <c r="EI769" s="301"/>
      <c r="EJ769" s="301"/>
      <c r="EK769" s="301"/>
      <c r="EL769" s="301"/>
      <c r="EM769" s="301"/>
      <c r="EN769" s="301"/>
      <c r="EO769" s="301"/>
      <c r="EP769" s="301"/>
      <c r="EQ769" s="301"/>
      <c r="ER769" s="301"/>
      <c r="ES769" s="301"/>
      <c r="ET769" s="301"/>
    </row>
    <row r="770" spans="1:150" x14ac:dyDescent="0.25">
      <c r="A770" s="301"/>
      <c r="C770" s="301"/>
      <c r="D770" s="301"/>
      <c r="E770" s="301"/>
      <c r="F770" s="301"/>
      <c r="G770" s="301"/>
      <c r="H770" s="301"/>
      <c r="I770" s="301"/>
      <c r="J770" s="300"/>
      <c r="K770" s="300"/>
      <c r="L770" s="300"/>
      <c r="M770" s="300"/>
      <c r="N770" s="300"/>
      <c r="O770" s="300"/>
      <c r="P770" s="300"/>
      <c r="Q770" s="300"/>
      <c r="R770" s="300"/>
      <c r="S770" s="300"/>
      <c r="T770" s="300"/>
      <c r="U770" s="300"/>
      <c r="V770" s="300"/>
      <c r="W770" s="300"/>
      <c r="X770" s="300"/>
      <c r="Y770" s="300"/>
      <c r="Z770" s="300"/>
      <c r="AA770" s="300"/>
      <c r="AB770" s="300"/>
      <c r="AC770" s="300"/>
      <c r="AD770" s="300"/>
      <c r="AE770" s="300"/>
      <c r="AF770" s="300"/>
      <c r="AG770" s="300"/>
      <c r="AH770" s="300"/>
      <c r="AI770" s="300"/>
      <c r="AJ770" s="300"/>
      <c r="AK770" s="300"/>
      <c r="AL770" s="300"/>
      <c r="AM770" s="300"/>
      <c r="AN770" s="300"/>
      <c r="AO770" s="300"/>
      <c r="AP770" s="300"/>
      <c r="AQ770" s="300"/>
      <c r="AR770" s="300"/>
      <c r="AS770" s="300"/>
      <c r="AT770" s="300"/>
      <c r="AU770" s="300"/>
      <c r="AV770" s="300"/>
      <c r="AW770" s="300"/>
      <c r="AX770" s="300"/>
      <c r="AY770" s="300"/>
      <c r="AZ770" s="300"/>
      <c r="BA770" s="300"/>
      <c r="BB770" s="300"/>
      <c r="BC770" s="300"/>
      <c r="BD770" s="300"/>
      <c r="BE770" s="300"/>
      <c r="BF770" s="300"/>
      <c r="BG770" s="300"/>
      <c r="BH770" s="300"/>
      <c r="BI770" s="300"/>
      <c r="BJ770" s="300"/>
      <c r="BK770" s="300"/>
      <c r="BL770" s="300"/>
      <c r="BM770" s="300"/>
      <c r="BN770" s="300"/>
      <c r="BO770" s="300"/>
      <c r="BP770" s="300"/>
      <c r="BQ770" s="300"/>
      <c r="BR770" s="300"/>
      <c r="BS770" s="300"/>
      <c r="BT770" s="300"/>
      <c r="BU770" s="300"/>
      <c r="BV770" s="300"/>
      <c r="BW770" s="300"/>
      <c r="BX770" s="300"/>
      <c r="BY770" s="300"/>
      <c r="BZ770" s="300"/>
      <c r="CA770" s="300"/>
      <c r="CB770" s="300"/>
      <c r="CC770" s="300"/>
      <c r="CD770" s="300"/>
      <c r="CE770" s="300"/>
      <c r="CF770" s="300"/>
      <c r="CG770" s="300"/>
      <c r="CH770" s="300"/>
      <c r="CI770" s="300"/>
      <c r="CJ770" s="300"/>
      <c r="CK770" s="300"/>
      <c r="CL770" s="300"/>
      <c r="CM770" s="300"/>
      <c r="CN770" s="300"/>
      <c r="CO770" s="300"/>
      <c r="CP770" s="300"/>
      <c r="CQ770" s="300"/>
      <c r="CR770" s="300"/>
      <c r="CS770" s="300"/>
      <c r="CT770" s="300"/>
      <c r="CU770" s="300"/>
      <c r="CV770" s="300"/>
      <c r="CW770" s="300"/>
      <c r="CX770" s="300"/>
      <c r="CY770" s="300"/>
      <c r="CZ770" s="300"/>
      <c r="DA770" s="300"/>
      <c r="DB770" s="300"/>
      <c r="DC770" s="300"/>
      <c r="DD770" s="300"/>
      <c r="DE770" s="300"/>
      <c r="DF770" s="300"/>
      <c r="DG770" s="300"/>
      <c r="DH770" s="300"/>
      <c r="DI770" s="300"/>
      <c r="DJ770" s="300"/>
      <c r="DK770" s="300"/>
      <c r="DL770" s="300"/>
      <c r="DM770" s="300"/>
      <c r="DN770" s="300"/>
      <c r="DO770" s="300"/>
      <c r="DP770" s="300"/>
      <c r="DQ770" s="300"/>
      <c r="DR770" s="300"/>
      <c r="DS770" s="300"/>
      <c r="DT770" s="300"/>
      <c r="DU770" s="300"/>
      <c r="DV770" s="300"/>
      <c r="DW770" s="300"/>
      <c r="DX770" s="300"/>
      <c r="DY770" s="300"/>
      <c r="DZ770" s="300"/>
      <c r="EA770" s="300"/>
      <c r="EB770" s="300"/>
      <c r="EC770" s="300"/>
      <c r="ED770" s="300"/>
      <c r="EE770" s="300"/>
      <c r="EF770" s="300"/>
      <c r="EG770" s="301"/>
      <c r="EH770" s="301"/>
      <c r="EI770" s="301"/>
      <c r="EJ770" s="301"/>
      <c r="EK770" s="301"/>
      <c r="EL770" s="301"/>
      <c r="EM770" s="301"/>
      <c r="EN770" s="301"/>
      <c r="EO770" s="301"/>
      <c r="EP770" s="301"/>
      <c r="EQ770" s="301"/>
      <c r="ER770" s="301"/>
      <c r="ES770" s="301"/>
      <c r="ET770" s="301"/>
    </row>
    <row r="771" spans="1:150" x14ac:dyDescent="0.25">
      <c r="A771" s="301"/>
      <c r="C771" s="301"/>
      <c r="D771" s="301"/>
      <c r="E771" s="301"/>
      <c r="F771" s="301"/>
      <c r="G771" s="301"/>
      <c r="H771" s="301"/>
      <c r="I771" s="301"/>
      <c r="J771" s="300"/>
      <c r="K771" s="300"/>
      <c r="L771" s="300"/>
      <c r="M771" s="300"/>
      <c r="N771" s="300"/>
      <c r="O771" s="300"/>
      <c r="P771" s="300"/>
      <c r="Q771" s="300"/>
      <c r="R771" s="300"/>
      <c r="S771" s="300"/>
      <c r="T771" s="300"/>
      <c r="U771" s="300"/>
      <c r="V771" s="300"/>
      <c r="W771" s="300"/>
      <c r="X771" s="300"/>
      <c r="Y771" s="300"/>
      <c r="Z771" s="300"/>
      <c r="AA771" s="300"/>
      <c r="AB771" s="300"/>
      <c r="AC771" s="300"/>
      <c r="AD771" s="300"/>
      <c r="AE771" s="300"/>
      <c r="AF771" s="300"/>
      <c r="AG771" s="300"/>
      <c r="AH771" s="300"/>
      <c r="AI771" s="300"/>
      <c r="AJ771" s="300"/>
      <c r="AK771" s="300"/>
      <c r="AL771" s="300"/>
      <c r="AM771" s="300"/>
      <c r="AN771" s="300"/>
      <c r="AO771" s="300"/>
      <c r="AP771" s="300"/>
      <c r="AQ771" s="300"/>
      <c r="AR771" s="300"/>
      <c r="AS771" s="300"/>
      <c r="AT771" s="300"/>
      <c r="AU771" s="300"/>
      <c r="AV771" s="300"/>
      <c r="AW771" s="300"/>
      <c r="AX771" s="300"/>
      <c r="AY771" s="300"/>
      <c r="AZ771" s="300"/>
      <c r="BA771" s="300"/>
      <c r="BB771" s="300"/>
      <c r="BC771" s="300"/>
      <c r="BD771" s="300"/>
      <c r="BE771" s="300"/>
      <c r="BF771" s="300"/>
      <c r="BG771" s="300"/>
      <c r="BH771" s="300"/>
      <c r="BI771" s="300"/>
      <c r="BJ771" s="300"/>
      <c r="BK771" s="300"/>
      <c r="BL771" s="300"/>
      <c r="BM771" s="300"/>
      <c r="BN771" s="300"/>
      <c r="BO771" s="300"/>
      <c r="BP771" s="300"/>
      <c r="BQ771" s="300"/>
      <c r="BR771" s="300"/>
      <c r="BS771" s="300"/>
      <c r="BT771" s="300"/>
      <c r="BU771" s="300"/>
      <c r="BV771" s="300"/>
      <c r="BW771" s="300"/>
      <c r="BX771" s="300"/>
      <c r="BY771" s="300"/>
      <c r="BZ771" s="300"/>
      <c r="CA771" s="300"/>
      <c r="CB771" s="300"/>
      <c r="CC771" s="300"/>
      <c r="CD771" s="300"/>
      <c r="CE771" s="300"/>
      <c r="CF771" s="300"/>
      <c r="CG771" s="300"/>
      <c r="CH771" s="300"/>
      <c r="CI771" s="300"/>
      <c r="CJ771" s="300"/>
      <c r="CK771" s="300"/>
      <c r="CL771" s="300"/>
      <c r="CM771" s="300"/>
      <c r="CN771" s="300"/>
      <c r="CO771" s="300"/>
      <c r="CP771" s="300"/>
      <c r="CQ771" s="300"/>
      <c r="CR771" s="300"/>
      <c r="CS771" s="300"/>
      <c r="CT771" s="300"/>
      <c r="CU771" s="300"/>
      <c r="CV771" s="300"/>
      <c r="CW771" s="300"/>
      <c r="CX771" s="300"/>
      <c r="CY771" s="300"/>
      <c r="CZ771" s="300"/>
      <c r="DA771" s="300"/>
      <c r="DB771" s="300"/>
      <c r="DC771" s="300"/>
      <c r="DD771" s="300"/>
      <c r="DE771" s="300"/>
      <c r="DF771" s="300"/>
      <c r="DG771" s="300"/>
      <c r="DH771" s="300"/>
      <c r="DI771" s="300"/>
      <c r="DJ771" s="300"/>
      <c r="DK771" s="300"/>
      <c r="DL771" s="300"/>
      <c r="DM771" s="300"/>
      <c r="DN771" s="300"/>
      <c r="DO771" s="300"/>
      <c r="DP771" s="300"/>
      <c r="DQ771" s="300"/>
      <c r="DR771" s="300"/>
      <c r="DS771" s="300"/>
      <c r="DT771" s="300"/>
      <c r="DU771" s="300"/>
      <c r="DV771" s="300"/>
      <c r="DW771" s="300"/>
      <c r="DX771" s="300"/>
      <c r="DY771" s="300"/>
      <c r="DZ771" s="300"/>
      <c r="EA771" s="300"/>
      <c r="EB771" s="300"/>
      <c r="EC771" s="300"/>
      <c r="ED771" s="300"/>
      <c r="EE771" s="300"/>
      <c r="EF771" s="300"/>
      <c r="EG771" s="301"/>
      <c r="EH771" s="301"/>
      <c r="EI771" s="301"/>
      <c r="EJ771" s="301"/>
      <c r="EK771" s="301"/>
      <c r="EL771" s="301"/>
      <c r="EM771" s="301"/>
      <c r="EN771" s="301"/>
      <c r="EO771" s="301"/>
      <c r="EP771" s="301"/>
      <c r="EQ771" s="301"/>
      <c r="ER771" s="301"/>
      <c r="ES771" s="301"/>
      <c r="ET771" s="301"/>
    </row>
    <row r="772" spans="1:150" x14ac:dyDescent="0.25">
      <c r="A772" s="301"/>
      <c r="C772" s="301"/>
      <c r="D772" s="301"/>
      <c r="E772" s="301"/>
      <c r="F772" s="301"/>
      <c r="G772" s="301"/>
      <c r="H772" s="301"/>
      <c r="I772" s="301"/>
      <c r="J772" s="300"/>
      <c r="K772" s="300"/>
      <c r="L772" s="300"/>
      <c r="M772" s="300"/>
      <c r="N772" s="300"/>
      <c r="O772" s="300"/>
      <c r="P772" s="300"/>
      <c r="Q772" s="300"/>
      <c r="R772" s="300"/>
      <c r="S772" s="300"/>
      <c r="T772" s="300"/>
      <c r="U772" s="300"/>
      <c r="V772" s="300"/>
      <c r="W772" s="300"/>
      <c r="X772" s="300"/>
      <c r="Y772" s="300"/>
      <c r="Z772" s="300"/>
      <c r="AA772" s="300"/>
      <c r="AB772" s="300"/>
      <c r="AC772" s="300"/>
      <c r="AD772" s="300"/>
      <c r="AE772" s="300"/>
      <c r="AF772" s="300"/>
      <c r="AG772" s="300"/>
      <c r="AH772" s="300"/>
      <c r="AI772" s="300"/>
      <c r="AJ772" s="300"/>
      <c r="AK772" s="300"/>
      <c r="AL772" s="300"/>
      <c r="AM772" s="300"/>
      <c r="AN772" s="300"/>
      <c r="AO772" s="300"/>
      <c r="AP772" s="300"/>
      <c r="AQ772" s="300"/>
      <c r="AR772" s="300"/>
      <c r="AS772" s="300"/>
      <c r="AT772" s="300"/>
      <c r="AU772" s="300"/>
      <c r="AV772" s="300"/>
      <c r="AW772" s="300"/>
      <c r="AX772" s="300"/>
      <c r="AY772" s="300"/>
      <c r="AZ772" s="300"/>
      <c r="BA772" s="300"/>
      <c r="BB772" s="300"/>
      <c r="BC772" s="300"/>
      <c r="BD772" s="300"/>
      <c r="BE772" s="300"/>
      <c r="BF772" s="300"/>
      <c r="BG772" s="300"/>
      <c r="BH772" s="300"/>
      <c r="BI772" s="300"/>
      <c r="BJ772" s="300"/>
      <c r="BK772" s="300"/>
      <c r="BL772" s="300"/>
      <c r="BM772" s="300"/>
      <c r="BN772" s="300"/>
      <c r="BO772" s="300"/>
      <c r="BP772" s="300"/>
      <c r="BQ772" s="300"/>
      <c r="BR772" s="300"/>
      <c r="BS772" s="300"/>
      <c r="BT772" s="300"/>
      <c r="BU772" s="300"/>
      <c r="BV772" s="300"/>
      <c r="BW772" s="300"/>
      <c r="BX772" s="300"/>
      <c r="BY772" s="300"/>
      <c r="BZ772" s="300"/>
      <c r="CA772" s="300"/>
      <c r="CB772" s="300"/>
      <c r="CC772" s="300"/>
      <c r="CD772" s="300"/>
      <c r="CE772" s="300"/>
      <c r="CF772" s="300"/>
      <c r="CG772" s="300"/>
      <c r="CH772" s="300"/>
      <c r="CI772" s="300"/>
      <c r="CJ772" s="300"/>
      <c r="CK772" s="300"/>
      <c r="CL772" s="300"/>
      <c r="CM772" s="300"/>
      <c r="CN772" s="300"/>
      <c r="CO772" s="300"/>
      <c r="CP772" s="300"/>
      <c r="CQ772" s="300"/>
      <c r="CR772" s="300"/>
      <c r="CS772" s="300"/>
      <c r="CT772" s="300"/>
      <c r="CU772" s="300"/>
      <c r="CV772" s="300"/>
      <c r="CW772" s="300"/>
      <c r="CX772" s="300"/>
      <c r="CY772" s="300"/>
      <c r="CZ772" s="300"/>
      <c r="DA772" s="300"/>
      <c r="DB772" s="300"/>
      <c r="DC772" s="300"/>
      <c r="DD772" s="300"/>
      <c r="DE772" s="300"/>
      <c r="DF772" s="300"/>
      <c r="DG772" s="300"/>
      <c r="DH772" s="300"/>
      <c r="DI772" s="300"/>
      <c r="DJ772" s="300"/>
      <c r="DK772" s="300"/>
      <c r="DL772" s="300"/>
      <c r="DM772" s="300"/>
      <c r="DN772" s="300"/>
      <c r="DO772" s="300"/>
      <c r="DP772" s="300"/>
      <c r="DQ772" s="300"/>
      <c r="DR772" s="300"/>
      <c r="DS772" s="300"/>
      <c r="DT772" s="300"/>
      <c r="DU772" s="300"/>
      <c r="DV772" s="300"/>
      <c r="DW772" s="300"/>
      <c r="DX772" s="300"/>
      <c r="DY772" s="300"/>
      <c r="DZ772" s="300"/>
      <c r="EA772" s="300"/>
      <c r="EB772" s="300"/>
      <c r="EC772" s="300"/>
      <c r="ED772" s="300"/>
      <c r="EE772" s="300"/>
      <c r="EF772" s="300"/>
      <c r="EG772" s="301"/>
      <c r="EH772" s="301"/>
      <c r="EI772" s="301"/>
      <c r="EJ772" s="301"/>
      <c r="EK772" s="301"/>
      <c r="EL772" s="301"/>
      <c r="EM772" s="301"/>
      <c r="EN772" s="301"/>
      <c r="EO772" s="301"/>
      <c r="EP772" s="301"/>
      <c r="EQ772" s="301"/>
      <c r="ER772" s="301"/>
      <c r="ES772" s="301"/>
      <c r="ET772" s="301"/>
    </row>
    <row r="773" spans="1:150" x14ac:dyDescent="0.25">
      <c r="A773" s="301"/>
      <c r="C773" s="301"/>
      <c r="D773" s="301"/>
      <c r="E773" s="301"/>
      <c r="F773" s="301"/>
      <c r="G773" s="301"/>
      <c r="H773" s="301"/>
      <c r="I773" s="301"/>
      <c r="J773" s="300"/>
      <c r="K773" s="300"/>
      <c r="L773" s="300"/>
      <c r="M773" s="300"/>
      <c r="N773" s="300"/>
      <c r="O773" s="300"/>
      <c r="P773" s="300"/>
      <c r="Q773" s="300"/>
      <c r="R773" s="300"/>
      <c r="S773" s="300"/>
      <c r="T773" s="300"/>
      <c r="U773" s="300"/>
      <c r="V773" s="300"/>
      <c r="W773" s="300"/>
      <c r="X773" s="300"/>
      <c r="Y773" s="300"/>
      <c r="Z773" s="300"/>
      <c r="AA773" s="300"/>
      <c r="AB773" s="300"/>
      <c r="AC773" s="300"/>
      <c r="AD773" s="300"/>
      <c r="AE773" s="300"/>
      <c r="AF773" s="300"/>
      <c r="AG773" s="300"/>
      <c r="AH773" s="300"/>
      <c r="AI773" s="300"/>
      <c r="AJ773" s="300"/>
      <c r="AK773" s="300"/>
      <c r="AL773" s="300"/>
      <c r="AM773" s="300"/>
      <c r="AN773" s="300"/>
      <c r="AO773" s="300"/>
      <c r="AP773" s="300"/>
      <c r="AQ773" s="300"/>
      <c r="AR773" s="300"/>
      <c r="AS773" s="300"/>
      <c r="AT773" s="300"/>
      <c r="AU773" s="300"/>
      <c r="AV773" s="300"/>
      <c r="AW773" s="300"/>
      <c r="AX773" s="300"/>
      <c r="AY773" s="300"/>
      <c r="AZ773" s="300"/>
      <c r="BA773" s="300"/>
      <c r="BB773" s="300"/>
      <c r="BC773" s="300"/>
      <c r="BD773" s="300"/>
      <c r="BE773" s="300"/>
      <c r="BF773" s="300"/>
      <c r="BG773" s="300"/>
      <c r="BH773" s="300"/>
      <c r="BI773" s="300"/>
      <c r="BJ773" s="300"/>
      <c r="BK773" s="300"/>
      <c r="BL773" s="300"/>
      <c r="BM773" s="300"/>
      <c r="BN773" s="300"/>
      <c r="BO773" s="300"/>
      <c r="BP773" s="300"/>
      <c r="BQ773" s="300"/>
      <c r="BR773" s="300"/>
      <c r="BS773" s="300"/>
      <c r="BT773" s="300"/>
      <c r="BU773" s="300"/>
      <c r="BV773" s="300"/>
      <c r="BW773" s="300"/>
      <c r="BX773" s="300"/>
      <c r="BY773" s="300"/>
      <c r="BZ773" s="300"/>
      <c r="CA773" s="300"/>
      <c r="CB773" s="300"/>
      <c r="CC773" s="300"/>
      <c r="CD773" s="300"/>
      <c r="CE773" s="300"/>
      <c r="CF773" s="300"/>
      <c r="CG773" s="300"/>
      <c r="CH773" s="300"/>
      <c r="CI773" s="300"/>
      <c r="CJ773" s="300"/>
      <c r="CK773" s="300"/>
      <c r="CL773" s="300"/>
      <c r="CM773" s="300"/>
      <c r="CN773" s="300"/>
      <c r="CO773" s="300"/>
      <c r="CP773" s="300"/>
      <c r="CQ773" s="300"/>
      <c r="CR773" s="300"/>
      <c r="CS773" s="300"/>
      <c r="CT773" s="300"/>
      <c r="CU773" s="300"/>
      <c r="CV773" s="300"/>
      <c r="CW773" s="300"/>
      <c r="CX773" s="300"/>
      <c r="CY773" s="300"/>
      <c r="CZ773" s="300"/>
      <c r="DA773" s="300"/>
      <c r="DB773" s="300"/>
      <c r="DC773" s="300"/>
      <c r="DD773" s="300"/>
      <c r="DE773" s="300"/>
      <c r="DF773" s="300"/>
      <c r="DG773" s="300"/>
      <c r="DH773" s="300"/>
      <c r="DI773" s="300"/>
      <c r="DJ773" s="300"/>
      <c r="DK773" s="300"/>
      <c r="DL773" s="300"/>
      <c r="DM773" s="300"/>
      <c r="DN773" s="300"/>
      <c r="DO773" s="300"/>
      <c r="DP773" s="300"/>
      <c r="DQ773" s="300"/>
      <c r="DR773" s="300"/>
      <c r="DS773" s="300"/>
      <c r="DT773" s="300"/>
      <c r="DU773" s="300"/>
      <c r="DV773" s="300"/>
      <c r="DW773" s="300"/>
      <c r="DX773" s="300"/>
      <c r="DY773" s="300"/>
      <c r="DZ773" s="300"/>
      <c r="EA773" s="300"/>
      <c r="EB773" s="300"/>
      <c r="EC773" s="300"/>
      <c r="ED773" s="300"/>
      <c r="EE773" s="300"/>
      <c r="EF773" s="300"/>
      <c r="EG773" s="301"/>
      <c r="EH773" s="301"/>
      <c r="EI773" s="301"/>
      <c r="EJ773" s="301"/>
      <c r="EK773" s="301"/>
      <c r="EL773" s="301"/>
      <c r="EM773" s="301"/>
      <c r="EN773" s="301"/>
      <c r="EO773" s="301"/>
      <c r="EP773" s="301"/>
      <c r="EQ773" s="301"/>
      <c r="ER773" s="301"/>
      <c r="ES773" s="301"/>
      <c r="ET773" s="301"/>
    </row>
    <row r="774" spans="1:150" x14ac:dyDescent="0.25">
      <c r="A774" s="301"/>
      <c r="C774" s="301"/>
      <c r="D774" s="301"/>
      <c r="E774" s="301"/>
      <c r="F774" s="301"/>
      <c r="G774" s="301"/>
      <c r="H774" s="301"/>
      <c r="I774" s="301"/>
      <c r="J774" s="300"/>
      <c r="K774" s="300"/>
      <c r="L774" s="300"/>
      <c r="M774" s="300"/>
      <c r="N774" s="300"/>
      <c r="O774" s="300"/>
      <c r="P774" s="300"/>
      <c r="Q774" s="300"/>
      <c r="R774" s="300"/>
      <c r="S774" s="300"/>
      <c r="T774" s="300"/>
      <c r="U774" s="300"/>
      <c r="V774" s="300"/>
      <c r="W774" s="300"/>
      <c r="X774" s="300"/>
      <c r="Y774" s="300"/>
      <c r="Z774" s="300"/>
      <c r="AA774" s="300"/>
      <c r="AB774" s="300"/>
      <c r="AC774" s="300"/>
      <c r="AD774" s="300"/>
      <c r="AE774" s="300"/>
      <c r="AF774" s="300"/>
      <c r="AG774" s="300"/>
      <c r="AH774" s="300"/>
      <c r="AI774" s="300"/>
      <c r="AJ774" s="300"/>
      <c r="AK774" s="300"/>
      <c r="AL774" s="300"/>
      <c r="AM774" s="300"/>
      <c r="AN774" s="300"/>
      <c r="AO774" s="300"/>
      <c r="AP774" s="300"/>
      <c r="AQ774" s="300"/>
      <c r="AR774" s="300"/>
      <c r="AS774" s="300"/>
      <c r="AT774" s="300"/>
      <c r="AU774" s="300"/>
      <c r="AV774" s="300"/>
      <c r="AW774" s="300"/>
      <c r="AX774" s="300"/>
      <c r="AY774" s="300"/>
      <c r="AZ774" s="300"/>
      <c r="BA774" s="300"/>
      <c r="BB774" s="300"/>
      <c r="BC774" s="300"/>
      <c r="BD774" s="300"/>
      <c r="BE774" s="300"/>
      <c r="BF774" s="300"/>
      <c r="BG774" s="300"/>
      <c r="BH774" s="300"/>
      <c r="BI774" s="300"/>
      <c r="BJ774" s="300"/>
      <c r="BK774" s="300"/>
      <c r="BL774" s="300"/>
      <c r="BM774" s="300"/>
      <c r="BN774" s="300"/>
      <c r="BO774" s="300"/>
      <c r="BP774" s="300"/>
      <c r="BQ774" s="300"/>
      <c r="BR774" s="300"/>
      <c r="BS774" s="300"/>
      <c r="BT774" s="300"/>
      <c r="BU774" s="300"/>
      <c r="BV774" s="300"/>
      <c r="BW774" s="300"/>
      <c r="BX774" s="300"/>
      <c r="BY774" s="300"/>
      <c r="BZ774" s="300"/>
      <c r="CA774" s="300"/>
      <c r="CB774" s="300"/>
      <c r="CC774" s="300"/>
      <c r="CD774" s="300"/>
      <c r="CE774" s="300"/>
      <c r="CF774" s="300"/>
      <c r="CG774" s="300"/>
      <c r="CH774" s="300"/>
      <c r="CI774" s="300"/>
      <c r="CJ774" s="300"/>
      <c r="CK774" s="300"/>
      <c r="CL774" s="300"/>
      <c r="CM774" s="300"/>
      <c r="CN774" s="300"/>
      <c r="CO774" s="300"/>
      <c r="CP774" s="300"/>
      <c r="CQ774" s="300"/>
      <c r="CR774" s="300"/>
      <c r="CS774" s="300"/>
      <c r="CT774" s="300"/>
      <c r="CU774" s="300"/>
      <c r="CV774" s="300"/>
      <c r="CW774" s="300"/>
      <c r="CX774" s="300"/>
      <c r="CY774" s="300"/>
      <c r="CZ774" s="300"/>
      <c r="DA774" s="300"/>
      <c r="DB774" s="300"/>
      <c r="DC774" s="300"/>
      <c r="DD774" s="300"/>
      <c r="DE774" s="300"/>
      <c r="DF774" s="300"/>
      <c r="DG774" s="300"/>
      <c r="DH774" s="300"/>
      <c r="DI774" s="300"/>
      <c r="DJ774" s="300"/>
      <c r="DK774" s="300"/>
      <c r="DL774" s="300"/>
      <c r="DM774" s="300"/>
      <c r="DN774" s="300"/>
      <c r="DO774" s="300"/>
      <c r="DP774" s="300"/>
      <c r="DQ774" s="300"/>
      <c r="DR774" s="300"/>
      <c r="DS774" s="300"/>
      <c r="DT774" s="300"/>
      <c r="DU774" s="300"/>
      <c r="DV774" s="300"/>
      <c r="DW774" s="300"/>
      <c r="DX774" s="300"/>
      <c r="DY774" s="300"/>
      <c r="DZ774" s="300"/>
      <c r="EA774" s="300"/>
      <c r="EB774" s="300"/>
      <c r="EC774" s="300"/>
      <c r="ED774" s="300"/>
      <c r="EE774" s="300"/>
      <c r="EF774" s="300"/>
      <c r="EG774" s="301"/>
      <c r="EH774" s="301"/>
      <c r="EI774" s="301"/>
      <c r="EJ774" s="301"/>
      <c r="EK774" s="301"/>
      <c r="EL774" s="301"/>
      <c r="EM774" s="301"/>
      <c r="EN774" s="301"/>
      <c r="EO774" s="301"/>
      <c r="EP774" s="301"/>
      <c r="EQ774" s="301"/>
      <c r="ER774" s="301"/>
      <c r="ES774" s="301"/>
      <c r="ET774" s="301"/>
    </row>
    <row r="775" spans="1:150" x14ac:dyDescent="0.25">
      <c r="A775" s="301"/>
      <c r="C775" s="301"/>
      <c r="D775" s="301"/>
      <c r="E775" s="301"/>
      <c r="F775" s="301"/>
      <c r="G775" s="301"/>
      <c r="H775" s="301"/>
      <c r="I775" s="301"/>
      <c r="J775" s="300"/>
      <c r="K775" s="300"/>
      <c r="L775" s="300"/>
      <c r="M775" s="300"/>
      <c r="N775" s="300"/>
      <c r="O775" s="300"/>
      <c r="P775" s="300"/>
      <c r="Q775" s="300"/>
      <c r="R775" s="300"/>
      <c r="S775" s="300"/>
      <c r="T775" s="300"/>
      <c r="U775" s="300"/>
      <c r="V775" s="300"/>
      <c r="W775" s="300"/>
      <c r="X775" s="300"/>
      <c r="Y775" s="300"/>
      <c r="Z775" s="300"/>
      <c r="AA775" s="300"/>
      <c r="AB775" s="300"/>
      <c r="AC775" s="300"/>
      <c r="AD775" s="300"/>
      <c r="AE775" s="300"/>
      <c r="AF775" s="300"/>
      <c r="AG775" s="300"/>
      <c r="AH775" s="300"/>
      <c r="AI775" s="300"/>
      <c r="AJ775" s="300"/>
      <c r="AK775" s="300"/>
      <c r="AL775" s="300"/>
      <c r="AM775" s="300"/>
      <c r="AN775" s="300"/>
      <c r="AO775" s="300"/>
      <c r="AP775" s="300"/>
      <c r="AQ775" s="300"/>
      <c r="AR775" s="300"/>
      <c r="AS775" s="300"/>
      <c r="AT775" s="300"/>
      <c r="AU775" s="300"/>
      <c r="AV775" s="300"/>
      <c r="AW775" s="300"/>
      <c r="AX775" s="300"/>
      <c r="AY775" s="300"/>
      <c r="AZ775" s="300"/>
      <c r="BA775" s="300"/>
      <c r="BB775" s="300"/>
      <c r="BC775" s="300"/>
      <c r="BD775" s="300"/>
      <c r="BE775" s="300"/>
      <c r="BF775" s="300"/>
      <c r="BG775" s="300"/>
      <c r="BH775" s="300"/>
      <c r="BI775" s="300"/>
      <c r="BJ775" s="300"/>
      <c r="BK775" s="300"/>
      <c r="BL775" s="300"/>
      <c r="BM775" s="300"/>
      <c r="BN775" s="300"/>
      <c r="BO775" s="300"/>
      <c r="BP775" s="300"/>
      <c r="BQ775" s="300"/>
      <c r="BR775" s="300"/>
      <c r="BS775" s="300"/>
      <c r="BT775" s="300"/>
      <c r="BU775" s="300"/>
      <c r="BV775" s="300"/>
      <c r="BW775" s="300"/>
      <c r="BX775" s="300"/>
      <c r="BY775" s="300"/>
      <c r="BZ775" s="300"/>
      <c r="CA775" s="300"/>
      <c r="CB775" s="300"/>
      <c r="CC775" s="300"/>
      <c r="CD775" s="300"/>
      <c r="CE775" s="300"/>
      <c r="CF775" s="300"/>
      <c r="CG775" s="300"/>
      <c r="CH775" s="300"/>
      <c r="CI775" s="300"/>
      <c r="CJ775" s="300"/>
      <c r="CK775" s="300"/>
      <c r="CL775" s="300"/>
      <c r="CM775" s="300"/>
      <c r="CN775" s="300"/>
      <c r="CO775" s="300"/>
      <c r="CP775" s="300"/>
      <c r="CQ775" s="300"/>
      <c r="CR775" s="300"/>
      <c r="CS775" s="300"/>
      <c r="CT775" s="300"/>
      <c r="CU775" s="300"/>
      <c r="CV775" s="300"/>
      <c r="CW775" s="300"/>
      <c r="CX775" s="300"/>
      <c r="CY775" s="300"/>
      <c r="CZ775" s="300"/>
      <c r="DA775" s="300"/>
      <c r="DB775" s="300"/>
      <c r="DC775" s="300"/>
      <c r="DD775" s="300"/>
      <c r="DE775" s="300"/>
      <c r="DF775" s="300"/>
      <c r="DG775" s="300"/>
      <c r="DH775" s="300"/>
      <c r="DI775" s="300"/>
      <c r="DJ775" s="300"/>
      <c r="DK775" s="300"/>
      <c r="DL775" s="300"/>
      <c r="DM775" s="300"/>
      <c r="DN775" s="300"/>
      <c r="DO775" s="300"/>
      <c r="DP775" s="300"/>
      <c r="DQ775" s="300"/>
      <c r="DR775" s="300"/>
      <c r="DS775" s="300"/>
      <c r="DT775" s="300"/>
      <c r="DU775" s="300"/>
      <c r="DV775" s="300"/>
      <c r="DW775" s="300"/>
      <c r="DX775" s="300"/>
      <c r="DY775" s="300"/>
      <c r="DZ775" s="300"/>
      <c r="EA775" s="300"/>
      <c r="EB775" s="300"/>
      <c r="EC775" s="300"/>
      <c r="ED775" s="300"/>
      <c r="EE775" s="300"/>
      <c r="EF775" s="300"/>
      <c r="EG775" s="301"/>
      <c r="EH775" s="301"/>
      <c r="EI775" s="301"/>
      <c r="EJ775" s="301"/>
      <c r="EK775" s="301"/>
      <c r="EL775" s="301"/>
      <c r="EM775" s="301"/>
      <c r="EN775" s="301"/>
      <c r="EO775" s="301"/>
      <c r="EP775" s="301"/>
      <c r="EQ775" s="301"/>
      <c r="ER775" s="301"/>
      <c r="ES775" s="301"/>
      <c r="ET775" s="301"/>
    </row>
    <row r="776" spans="1:150" x14ac:dyDescent="0.25">
      <c r="A776" s="301"/>
      <c r="C776" s="301"/>
      <c r="D776" s="301"/>
      <c r="E776" s="301"/>
      <c r="F776" s="301"/>
      <c r="G776" s="301"/>
      <c r="H776" s="301"/>
      <c r="I776" s="301"/>
      <c r="J776" s="300"/>
      <c r="K776" s="300"/>
      <c r="L776" s="300"/>
      <c r="M776" s="300"/>
      <c r="N776" s="300"/>
      <c r="O776" s="300"/>
      <c r="P776" s="300"/>
      <c r="Q776" s="300"/>
      <c r="R776" s="300"/>
      <c r="S776" s="300"/>
      <c r="T776" s="300"/>
      <c r="U776" s="300"/>
      <c r="V776" s="300"/>
      <c r="W776" s="300"/>
      <c r="X776" s="300"/>
      <c r="Y776" s="300"/>
      <c r="Z776" s="300"/>
      <c r="AA776" s="300"/>
      <c r="AB776" s="300"/>
      <c r="AC776" s="300"/>
      <c r="AD776" s="300"/>
      <c r="AE776" s="300"/>
      <c r="AF776" s="300"/>
      <c r="AG776" s="300"/>
      <c r="AH776" s="300"/>
      <c r="AI776" s="300"/>
      <c r="AJ776" s="300"/>
      <c r="AK776" s="300"/>
      <c r="AL776" s="300"/>
      <c r="AM776" s="300"/>
      <c r="AN776" s="300"/>
      <c r="AO776" s="300"/>
      <c r="AP776" s="300"/>
      <c r="AQ776" s="300"/>
      <c r="AR776" s="300"/>
      <c r="AS776" s="300"/>
      <c r="AT776" s="300"/>
      <c r="AU776" s="300"/>
      <c r="AV776" s="300"/>
      <c r="AW776" s="300"/>
      <c r="AX776" s="300"/>
      <c r="AY776" s="300"/>
      <c r="AZ776" s="300"/>
      <c r="BA776" s="300"/>
      <c r="BB776" s="300"/>
      <c r="BC776" s="300"/>
      <c r="BD776" s="300"/>
      <c r="BE776" s="300"/>
      <c r="BF776" s="300"/>
      <c r="BG776" s="300"/>
      <c r="BH776" s="300"/>
      <c r="BI776" s="300"/>
      <c r="BJ776" s="300"/>
      <c r="BK776" s="300"/>
      <c r="BL776" s="300"/>
      <c r="BM776" s="300"/>
      <c r="BN776" s="300"/>
      <c r="BO776" s="300"/>
      <c r="BP776" s="300"/>
      <c r="BQ776" s="300"/>
      <c r="BR776" s="300"/>
      <c r="BS776" s="300"/>
      <c r="BT776" s="300"/>
      <c r="BU776" s="300"/>
      <c r="BV776" s="300"/>
      <c r="BW776" s="300"/>
      <c r="BX776" s="300"/>
      <c r="BY776" s="300"/>
      <c r="BZ776" s="300"/>
      <c r="CA776" s="300"/>
      <c r="CB776" s="300"/>
      <c r="CC776" s="300"/>
      <c r="CD776" s="300"/>
      <c r="CE776" s="300"/>
      <c r="CF776" s="300"/>
      <c r="CG776" s="300"/>
      <c r="CH776" s="300"/>
      <c r="CI776" s="300"/>
      <c r="CJ776" s="300"/>
      <c r="CK776" s="300"/>
      <c r="CL776" s="300"/>
      <c r="CM776" s="300"/>
      <c r="CN776" s="300"/>
      <c r="CO776" s="300"/>
      <c r="CP776" s="300"/>
      <c r="CQ776" s="300"/>
      <c r="CR776" s="300"/>
      <c r="CS776" s="300"/>
      <c r="CT776" s="300"/>
      <c r="CU776" s="300"/>
      <c r="CV776" s="300"/>
      <c r="CW776" s="300"/>
      <c r="CX776" s="300"/>
      <c r="CY776" s="300"/>
      <c r="CZ776" s="300"/>
      <c r="DA776" s="300"/>
      <c r="DB776" s="300"/>
      <c r="DC776" s="300"/>
      <c r="DD776" s="300"/>
      <c r="DE776" s="300"/>
      <c r="DF776" s="300"/>
      <c r="DG776" s="300"/>
      <c r="DH776" s="300"/>
      <c r="DI776" s="300"/>
      <c r="DJ776" s="300"/>
      <c r="DK776" s="300"/>
      <c r="DL776" s="300"/>
      <c r="DM776" s="300"/>
      <c r="DN776" s="300"/>
      <c r="DO776" s="300"/>
      <c r="DP776" s="300"/>
      <c r="DQ776" s="300"/>
      <c r="DR776" s="300"/>
      <c r="DS776" s="300"/>
      <c r="DT776" s="300"/>
      <c r="DU776" s="300"/>
      <c r="DV776" s="300"/>
      <c r="DW776" s="300"/>
      <c r="DX776" s="300"/>
      <c r="DY776" s="300"/>
      <c r="DZ776" s="300"/>
      <c r="EA776" s="300"/>
      <c r="EB776" s="300"/>
      <c r="EC776" s="300"/>
      <c r="ED776" s="300"/>
      <c r="EE776" s="300"/>
      <c r="EF776" s="300"/>
      <c r="EG776" s="301"/>
      <c r="EH776" s="301"/>
      <c r="EI776" s="301"/>
      <c r="EJ776" s="301"/>
      <c r="EK776" s="301"/>
      <c r="EL776" s="301"/>
      <c r="EM776" s="301"/>
      <c r="EN776" s="301"/>
      <c r="EO776" s="301"/>
      <c r="EP776" s="301"/>
      <c r="EQ776" s="301"/>
      <c r="ER776" s="301"/>
      <c r="ES776" s="301"/>
      <c r="ET776" s="301"/>
    </row>
    <row r="777" spans="1:150" x14ac:dyDescent="0.25">
      <c r="A777" s="301"/>
      <c r="C777" s="301"/>
      <c r="D777" s="301"/>
      <c r="E777" s="301"/>
      <c r="F777" s="301"/>
      <c r="G777" s="301"/>
      <c r="H777" s="301"/>
      <c r="I777" s="301"/>
      <c r="J777" s="300"/>
      <c r="K777" s="300"/>
      <c r="L777" s="300"/>
      <c r="M777" s="300"/>
      <c r="N777" s="300"/>
      <c r="O777" s="300"/>
      <c r="P777" s="300"/>
      <c r="Q777" s="300"/>
      <c r="R777" s="300"/>
      <c r="S777" s="300"/>
      <c r="T777" s="300"/>
      <c r="U777" s="300"/>
      <c r="V777" s="300"/>
      <c r="W777" s="300"/>
      <c r="X777" s="300"/>
      <c r="Y777" s="300"/>
      <c r="Z777" s="300"/>
      <c r="AA777" s="300"/>
      <c r="AB777" s="300"/>
      <c r="AC777" s="300"/>
      <c r="AD777" s="300"/>
      <c r="AE777" s="300"/>
      <c r="AF777" s="300"/>
      <c r="AG777" s="300"/>
      <c r="AH777" s="300"/>
      <c r="AI777" s="300"/>
      <c r="AJ777" s="300"/>
      <c r="AK777" s="300"/>
      <c r="AL777" s="300"/>
      <c r="AM777" s="300"/>
      <c r="AN777" s="300"/>
      <c r="AO777" s="300"/>
      <c r="AP777" s="300"/>
      <c r="AQ777" s="300"/>
      <c r="AR777" s="300"/>
      <c r="AS777" s="300"/>
      <c r="AT777" s="300"/>
      <c r="AU777" s="300"/>
      <c r="AV777" s="300"/>
      <c r="AW777" s="300"/>
      <c r="AX777" s="300"/>
      <c r="AY777" s="300"/>
      <c r="AZ777" s="300"/>
      <c r="BA777" s="300"/>
      <c r="BB777" s="300"/>
      <c r="BC777" s="300"/>
      <c r="BD777" s="300"/>
      <c r="BE777" s="300"/>
      <c r="BF777" s="300"/>
      <c r="BG777" s="300"/>
      <c r="BH777" s="300"/>
      <c r="BI777" s="300"/>
      <c r="BJ777" s="300"/>
      <c r="BK777" s="300"/>
      <c r="BL777" s="300"/>
      <c r="BM777" s="300"/>
      <c r="BN777" s="300"/>
      <c r="BO777" s="300"/>
      <c r="BP777" s="300"/>
      <c r="BQ777" s="300"/>
      <c r="BR777" s="300"/>
      <c r="BS777" s="300"/>
      <c r="BT777" s="300"/>
      <c r="BU777" s="300"/>
      <c r="BV777" s="300"/>
      <c r="BW777" s="300"/>
      <c r="BX777" s="300"/>
      <c r="BY777" s="300"/>
      <c r="BZ777" s="300"/>
      <c r="CA777" s="300"/>
      <c r="CB777" s="300"/>
      <c r="CC777" s="300"/>
      <c r="CD777" s="300"/>
      <c r="CE777" s="300"/>
      <c r="CF777" s="300"/>
      <c r="CG777" s="300"/>
      <c r="CH777" s="300"/>
      <c r="CI777" s="300"/>
      <c r="CJ777" s="300"/>
      <c r="CK777" s="300"/>
      <c r="CL777" s="300"/>
      <c r="CM777" s="300"/>
      <c r="CN777" s="300"/>
      <c r="CO777" s="300"/>
      <c r="CP777" s="300"/>
      <c r="CQ777" s="300"/>
      <c r="CR777" s="300"/>
      <c r="CS777" s="300"/>
      <c r="CT777" s="300"/>
      <c r="CU777" s="300"/>
      <c r="CV777" s="300"/>
      <c r="CW777" s="300"/>
      <c r="CX777" s="300"/>
      <c r="CY777" s="300"/>
      <c r="CZ777" s="300"/>
      <c r="DA777" s="300"/>
      <c r="DB777" s="300"/>
      <c r="DC777" s="300"/>
      <c r="DD777" s="300"/>
      <c r="DE777" s="300"/>
      <c r="DF777" s="300"/>
      <c r="DG777" s="300"/>
      <c r="DH777" s="300"/>
      <c r="DI777" s="300"/>
      <c r="DJ777" s="300"/>
      <c r="DK777" s="300"/>
      <c r="DL777" s="300"/>
      <c r="DM777" s="300"/>
      <c r="DN777" s="300"/>
      <c r="DO777" s="300"/>
      <c r="DP777" s="300"/>
      <c r="DQ777" s="300"/>
      <c r="DR777" s="300"/>
      <c r="DS777" s="300"/>
      <c r="DT777" s="300"/>
      <c r="DU777" s="300"/>
      <c r="DV777" s="300"/>
      <c r="DW777" s="300"/>
      <c r="DX777" s="300"/>
      <c r="DY777" s="300"/>
      <c r="DZ777" s="300"/>
      <c r="EA777" s="300"/>
      <c r="EB777" s="300"/>
      <c r="EC777" s="300"/>
      <c r="ED777" s="300"/>
      <c r="EE777" s="300"/>
      <c r="EF777" s="300"/>
      <c r="EG777" s="301"/>
      <c r="EH777" s="301"/>
      <c r="EI777" s="301"/>
      <c r="EJ777" s="301"/>
      <c r="EK777" s="301"/>
      <c r="EL777" s="301"/>
      <c r="EM777" s="301"/>
      <c r="EN777" s="301"/>
      <c r="EO777" s="301"/>
      <c r="EP777" s="301"/>
      <c r="EQ777" s="301"/>
      <c r="ER777" s="301"/>
      <c r="ES777" s="301"/>
      <c r="ET777" s="301"/>
    </row>
    <row r="778" spans="1:150" x14ac:dyDescent="0.25">
      <c r="A778" s="301"/>
      <c r="C778" s="301"/>
      <c r="D778" s="301"/>
      <c r="E778" s="301"/>
      <c r="F778" s="301"/>
      <c r="G778" s="301"/>
      <c r="H778" s="301"/>
      <c r="I778" s="301"/>
      <c r="J778" s="300"/>
      <c r="K778" s="300"/>
      <c r="L778" s="300"/>
      <c r="M778" s="300"/>
      <c r="N778" s="300"/>
      <c r="O778" s="300"/>
      <c r="P778" s="300"/>
      <c r="Q778" s="300"/>
      <c r="R778" s="300"/>
      <c r="S778" s="300"/>
      <c r="T778" s="300"/>
      <c r="U778" s="300"/>
      <c r="V778" s="300"/>
      <c r="W778" s="300"/>
      <c r="X778" s="300"/>
      <c r="Y778" s="300"/>
      <c r="Z778" s="300"/>
      <c r="AA778" s="300"/>
      <c r="AB778" s="300"/>
      <c r="AC778" s="300"/>
      <c r="AD778" s="300"/>
      <c r="AE778" s="300"/>
      <c r="AF778" s="300"/>
      <c r="AG778" s="300"/>
      <c r="AH778" s="300"/>
      <c r="AI778" s="300"/>
      <c r="AJ778" s="300"/>
      <c r="AK778" s="300"/>
      <c r="AL778" s="300"/>
      <c r="AM778" s="300"/>
      <c r="AN778" s="300"/>
      <c r="AO778" s="300"/>
      <c r="AP778" s="300"/>
      <c r="AQ778" s="300"/>
      <c r="AR778" s="300"/>
      <c r="AS778" s="300"/>
      <c r="AT778" s="300"/>
      <c r="AU778" s="300"/>
      <c r="AV778" s="300"/>
      <c r="AW778" s="300"/>
      <c r="AX778" s="300"/>
      <c r="AY778" s="300"/>
      <c r="AZ778" s="300"/>
      <c r="BA778" s="300"/>
      <c r="BB778" s="300"/>
      <c r="BC778" s="300"/>
      <c r="BD778" s="300"/>
      <c r="BE778" s="300"/>
      <c r="BF778" s="300"/>
      <c r="BG778" s="300"/>
      <c r="BH778" s="300"/>
      <c r="BI778" s="300"/>
      <c r="BJ778" s="300"/>
      <c r="BK778" s="300"/>
      <c r="BL778" s="300"/>
      <c r="BM778" s="300"/>
      <c r="BN778" s="300"/>
      <c r="BO778" s="300"/>
      <c r="BP778" s="300"/>
      <c r="BQ778" s="300"/>
      <c r="BR778" s="300"/>
      <c r="BS778" s="300"/>
      <c r="BT778" s="300"/>
      <c r="BU778" s="300"/>
      <c r="BV778" s="300"/>
      <c r="BW778" s="300"/>
      <c r="BX778" s="300"/>
      <c r="BY778" s="300"/>
      <c r="BZ778" s="300"/>
      <c r="CA778" s="300"/>
      <c r="CB778" s="300"/>
      <c r="CC778" s="300"/>
      <c r="CD778" s="300"/>
      <c r="CE778" s="300"/>
      <c r="CF778" s="300"/>
      <c r="CG778" s="300"/>
      <c r="CH778" s="300"/>
      <c r="CI778" s="300"/>
      <c r="CJ778" s="300"/>
      <c r="CK778" s="300"/>
      <c r="CL778" s="300"/>
      <c r="CM778" s="300"/>
      <c r="CN778" s="300"/>
      <c r="CO778" s="300"/>
      <c r="CP778" s="300"/>
      <c r="CQ778" s="300"/>
      <c r="CR778" s="300"/>
      <c r="CS778" s="300"/>
      <c r="CT778" s="300"/>
      <c r="CU778" s="300"/>
      <c r="CV778" s="300"/>
      <c r="CW778" s="300"/>
      <c r="CX778" s="300"/>
      <c r="CY778" s="300"/>
      <c r="CZ778" s="300"/>
      <c r="DA778" s="300"/>
      <c r="DB778" s="300"/>
      <c r="DC778" s="300"/>
      <c r="DD778" s="300"/>
      <c r="DE778" s="300"/>
      <c r="DF778" s="300"/>
      <c r="DG778" s="300"/>
      <c r="DH778" s="300"/>
      <c r="DI778" s="300"/>
      <c r="DJ778" s="300"/>
      <c r="DK778" s="300"/>
      <c r="DL778" s="300"/>
      <c r="DM778" s="300"/>
      <c r="DN778" s="300"/>
      <c r="DO778" s="300"/>
      <c r="DP778" s="300"/>
      <c r="DQ778" s="300"/>
      <c r="DR778" s="300"/>
      <c r="DS778" s="300"/>
      <c r="DT778" s="300"/>
      <c r="DU778" s="300"/>
      <c r="DV778" s="300"/>
      <c r="DW778" s="300"/>
      <c r="DX778" s="300"/>
      <c r="DY778" s="300"/>
      <c r="DZ778" s="300"/>
      <c r="EA778" s="300"/>
      <c r="EB778" s="300"/>
      <c r="EC778" s="300"/>
      <c r="ED778" s="300"/>
      <c r="EE778" s="300"/>
      <c r="EF778" s="300"/>
      <c r="EG778" s="301"/>
      <c r="EH778" s="301"/>
      <c r="EI778" s="301"/>
      <c r="EJ778" s="301"/>
      <c r="EK778" s="301"/>
      <c r="EL778" s="301"/>
      <c r="EM778" s="301"/>
      <c r="EN778" s="301"/>
      <c r="EO778" s="301"/>
      <c r="EP778" s="301"/>
      <c r="EQ778" s="301"/>
      <c r="ER778" s="301"/>
      <c r="ES778" s="301"/>
      <c r="ET778" s="301"/>
    </row>
    <row r="779" spans="1:150" x14ac:dyDescent="0.25">
      <c r="A779" s="301"/>
      <c r="C779" s="301"/>
      <c r="D779" s="301"/>
      <c r="E779" s="301"/>
      <c r="F779" s="301"/>
      <c r="G779" s="301"/>
      <c r="H779" s="301"/>
      <c r="I779" s="301"/>
      <c r="J779" s="300"/>
      <c r="K779" s="300"/>
      <c r="L779" s="300"/>
      <c r="M779" s="300"/>
      <c r="N779" s="300"/>
      <c r="O779" s="300"/>
      <c r="P779" s="300"/>
      <c r="Q779" s="300"/>
      <c r="R779" s="300"/>
      <c r="S779" s="300"/>
      <c r="T779" s="300"/>
      <c r="U779" s="300"/>
      <c r="V779" s="300"/>
      <c r="W779" s="300"/>
      <c r="X779" s="300"/>
      <c r="Y779" s="300"/>
      <c r="Z779" s="300"/>
      <c r="AA779" s="300"/>
      <c r="AB779" s="300"/>
      <c r="AC779" s="300"/>
      <c r="AD779" s="300"/>
      <c r="AE779" s="300"/>
      <c r="AF779" s="300"/>
      <c r="AG779" s="300"/>
      <c r="AH779" s="300"/>
      <c r="AI779" s="300"/>
      <c r="AJ779" s="300"/>
      <c r="AK779" s="300"/>
      <c r="AL779" s="300"/>
      <c r="AM779" s="300"/>
      <c r="AN779" s="300"/>
      <c r="AO779" s="300"/>
      <c r="AP779" s="300"/>
      <c r="AQ779" s="300"/>
      <c r="AR779" s="300"/>
      <c r="AS779" s="300"/>
      <c r="AT779" s="300"/>
      <c r="AU779" s="300"/>
      <c r="AV779" s="300"/>
      <c r="AW779" s="300"/>
      <c r="AX779" s="300"/>
      <c r="AY779" s="300"/>
      <c r="AZ779" s="300"/>
      <c r="BA779" s="300"/>
      <c r="BB779" s="300"/>
      <c r="BC779" s="300"/>
      <c r="BD779" s="300"/>
      <c r="BE779" s="300"/>
      <c r="BF779" s="300"/>
      <c r="BG779" s="300"/>
      <c r="BH779" s="300"/>
      <c r="BI779" s="300"/>
      <c r="BJ779" s="300"/>
      <c r="BK779" s="300"/>
      <c r="BL779" s="300"/>
      <c r="BM779" s="300"/>
      <c r="BN779" s="300"/>
      <c r="BO779" s="300"/>
      <c r="BP779" s="300"/>
      <c r="BQ779" s="300"/>
      <c r="BR779" s="300"/>
      <c r="BS779" s="300"/>
      <c r="BT779" s="300"/>
      <c r="BU779" s="300"/>
      <c r="BV779" s="300"/>
      <c r="BW779" s="300"/>
      <c r="BX779" s="300"/>
      <c r="BY779" s="300"/>
      <c r="BZ779" s="300"/>
      <c r="CA779" s="300"/>
      <c r="CB779" s="300"/>
      <c r="CC779" s="300"/>
      <c r="CD779" s="300"/>
      <c r="CE779" s="300"/>
      <c r="CF779" s="300"/>
      <c r="CG779" s="300"/>
      <c r="CH779" s="300"/>
      <c r="CI779" s="300"/>
      <c r="CJ779" s="300"/>
      <c r="CK779" s="300"/>
      <c r="CL779" s="300"/>
      <c r="CM779" s="300"/>
      <c r="CN779" s="300"/>
      <c r="CO779" s="300"/>
      <c r="CP779" s="300"/>
      <c r="CQ779" s="300"/>
      <c r="CR779" s="300"/>
      <c r="CS779" s="300"/>
      <c r="CT779" s="300"/>
      <c r="CU779" s="300"/>
      <c r="CV779" s="300"/>
      <c r="CW779" s="300"/>
      <c r="CX779" s="300"/>
      <c r="CY779" s="300"/>
      <c r="CZ779" s="300"/>
      <c r="DA779" s="300"/>
      <c r="DB779" s="300"/>
      <c r="DC779" s="300"/>
      <c r="DD779" s="300"/>
      <c r="DE779" s="300"/>
      <c r="DF779" s="300"/>
      <c r="DG779" s="300"/>
      <c r="DH779" s="300"/>
      <c r="DI779" s="300"/>
      <c r="DJ779" s="300"/>
      <c r="DK779" s="300"/>
      <c r="DL779" s="300"/>
      <c r="DM779" s="300"/>
      <c r="DN779" s="300"/>
      <c r="DO779" s="300"/>
      <c r="DP779" s="300"/>
      <c r="DQ779" s="300"/>
      <c r="DR779" s="300"/>
      <c r="DS779" s="300"/>
      <c r="DT779" s="300"/>
      <c r="DU779" s="300"/>
      <c r="DV779" s="300"/>
      <c r="DW779" s="300"/>
      <c r="DX779" s="300"/>
      <c r="DY779" s="300"/>
      <c r="DZ779" s="300"/>
      <c r="EA779" s="300"/>
      <c r="EB779" s="300"/>
      <c r="EC779" s="300"/>
      <c r="ED779" s="300"/>
      <c r="EE779" s="300"/>
      <c r="EF779" s="300"/>
      <c r="EG779" s="301"/>
      <c r="EH779" s="301"/>
      <c r="EI779" s="301"/>
      <c r="EJ779" s="301"/>
      <c r="EK779" s="301"/>
      <c r="EL779" s="301"/>
      <c r="EM779" s="301"/>
      <c r="EN779" s="301"/>
      <c r="EO779" s="301"/>
      <c r="EP779" s="301"/>
      <c r="EQ779" s="301"/>
      <c r="ER779" s="301"/>
      <c r="ES779" s="301"/>
      <c r="ET779" s="301"/>
    </row>
    <row r="780" spans="1:150" x14ac:dyDescent="0.25">
      <c r="A780" s="301"/>
      <c r="C780" s="301"/>
      <c r="D780" s="301"/>
      <c r="E780" s="301"/>
      <c r="F780" s="301"/>
      <c r="G780" s="301"/>
      <c r="H780" s="301"/>
      <c r="I780" s="301"/>
      <c r="J780" s="300"/>
      <c r="K780" s="300"/>
      <c r="L780" s="300"/>
      <c r="M780" s="300"/>
      <c r="N780" s="300"/>
      <c r="O780" s="300"/>
      <c r="P780" s="300"/>
      <c r="Q780" s="300"/>
      <c r="R780" s="300"/>
      <c r="S780" s="300"/>
      <c r="T780" s="300"/>
      <c r="U780" s="300"/>
      <c r="V780" s="300"/>
      <c r="W780" s="300"/>
      <c r="X780" s="300"/>
      <c r="Y780" s="300"/>
      <c r="Z780" s="300"/>
      <c r="AA780" s="300"/>
      <c r="AB780" s="300"/>
      <c r="AC780" s="300"/>
      <c r="AD780" s="300"/>
      <c r="AE780" s="300"/>
      <c r="AF780" s="300"/>
      <c r="AG780" s="300"/>
      <c r="AH780" s="300"/>
      <c r="AI780" s="300"/>
      <c r="AJ780" s="300"/>
      <c r="AK780" s="300"/>
      <c r="AL780" s="300"/>
      <c r="AM780" s="300"/>
      <c r="AN780" s="300"/>
      <c r="AO780" s="300"/>
      <c r="AP780" s="300"/>
      <c r="AQ780" s="300"/>
      <c r="AR780" s="300"/>
      <c r="AS780" s="300"/>
      <c r="AT780" s="300"/>
      <c r="AU780" s="300"/>
      <c r="AV780" s="300"/>
      <c r="AW780" s="300"/>
      <c r="AX780" s="300"/>
      <c r="AY780" s="300"/>
      <c r="AZ780" s="300"/>
      <c r="BA780" s="300"/>
      <c r="BB780" s="300"/>
      <c r="BC780" s="300"/>
      <c r="BD780" s="300"/>
      <c r="BE780" s="300"/>
      <c r="BF780" s="300"/>
      <c r="BG780" s="300"/>
      <c r="BH780" s="300"/>
      <c r="BI780" s="300"/>
      <c r="BJ780" s="300"/>
      <c r="BK780" s="300"/>
      <c r="BL780" s="300"/>
      <c r="BM780" s="300"/>
      <c r="BN780" s="300"/>
      <c r="BO780" s="300"/>
      <c r="BP780" s="300"/>
      <c r="BQ780" s="300"/>
      <c r="BR780" s="300"/>
      <c r="BS780" s="300"/>
      <c r="BT780" s="300"/>
      <c r="BU780" s="300"/>
      <c r="BV780" s="300"/>
      <c r="BW780" s="300"/>
      <c r="BX780" s="300"/>
      <c r="BY780" s="300"/>
      <c r="BZ780" s="300"/>
      <c r="CA780" s="300"/>
      <c r="CB780" s="300"/>
      <c r="CC780" s="300"/>
      <c r="CD780" s="300"/>
      <c r="CE780" s="300"/>
      <c r="CF780" s="300"/>
      <c r="CG780" s="300"/>
      <c r="CH780" s="300"/>
      <c r="CI780" s="300"/>
      <c r="CJ780" s="300"/>
      <c r="CK780" s="300"/>
      <c r="CL780" s="300"/>
      <c r="CM780" s="300"/>
      <c r="CN780" s="300"/>
      <c r="CO780" s="300"/>
      <c r="CP780" s="300"/>
      <c r="CQ780" s="300"/>
      <c r="CR780" s="300"/>
      <c r="CS780" s="300"/>
      <c r="CT780" s="300"/>
      <c r="CU780" s="300"/>
      <c r="CV780" s="300"/>
      <c r="CW780" s="300"/>
      <c r="CX780" s="300"/>
      <c r="CY780" s="300"/>
      <c r="CZ780" s="300"/>
      <c r="DA780" s="300"/>
      <c r="DB780" s="300"/>
      <c r="DC780" s="300"/>
      <c r="DD780" s="300"/>
      <c r="DE780" s="300"/>
      <c r="DF780" s="300"/>
      <c r="DG780" s="300"/>
      <c r="DH780" s="300"/>
      <c r="DI780" s="300"/>
      <c r="DJ780" s="300"/>
      <c r="DK780" s="300"/>
      <c r="DL780" s="300"/>
      <c r="DM780" s="300"/>
      <c r="DN780" s="300"/>
      <c r="DO780" s="300"/>
      <c r="DP780" s="300"/>
      <c r="DQ780" s="300"/>
      <c r="DR780" s="300"/>
      <c r="DS780" s="300"/>
      <c r="DT780" s="300"/>
      <c r="DU780" s="300"/>
      <c r="DV780" s="300"/>
      <c r="DW780" s="300"/>
      <c r="DX780" s="300"/>
      <c r="DY780" s="300"/>
      <c r="DZ780" s="300"/>
      <c r="EA780" s="300"/>
      <c r="EB780" s="300"/>
      <c r="EC780" s="300"/>
      <c r="ED780" s="300"/>
      <c r="EE780" s="300"/>
      <c r="EF780" s="300"/>
      <c r="EG780" s="301"/>
      <c r="EH780" s="301"/>
      <c r="EI780" s="301"/>
      <c r="EJ780" s="301"/>
      <c r="EK780" s="301"/>
      <c r="EL780" s="301"/>
      <c r="EM780" s="301"/>
      <c r="EN780" s="301"/>
      <c r="EO780" s="301"/>
      <c r="EP780" s="301"/>
      <c r="EQ780" s="301"/>
      <c r="ER780" s="301"/>
      <c r="ES780" s="301"/>
      <c r="ET780" s="301"/>
    </row>
    <row r="781" spans="1:150" x14ac:dyDescent="0.25">
      <c r="A781" s="301"/>
      <c r="C781" s="301"/>
      <c r="D781" s="301"/>
      <c r="E781" s="301"/>
      <c r="F781" s="301"/>
      <c r="G781" s="301"/>
      <c r="H781" s="301"/>
      <c r="I781" s="301"/>
      <c r="J781" s="300"/>
      <c r="K781" s="300"/>
      <c r="L781" s="300"/>
      <c r="M781" s="300"/>
      <c r="N781" s="300"/>
      <c r="O781" s="300"/>
      <c r="P781" s="300"/>
      <c r="Q781" s="300"/>
      <c r="R781" s="300"/>
      <c r="S781" s="300"/>
      <c r="T781" s="300"/>
      <c r="U781" s="300"/>
      <c r="V781" s="300"/>
      <c r="W781" s="300"/>
      <c r="X781" s="300"/>
      <c r="Y781" s="300"/>
      <c r="Z781" s="300"/>
      <c r="AA781" s="300"/>
      <c r="AB781" s="300"/>
      <c r="AC781" s="300"/>
      <c r="AD781" s="300"/>
      <c r="AE781" s="300"/>
      <c r="AF781" s="300"/>
      <c r="AG781" s="300"/>
      <c r="AH781" s="300"/>
      <c r="AI781" s="300"/>
      <c r="AJ781" s="300"/>
      <c r="AK781" s="300"/>
      <c r="AL781" s="300"/>
      <c r="AM781" s="300"/>
      <c r="AN781" s="300"/>
      <c r="AO781" s="300"/>
      <c r="AP781" s="300"/>
      <c r="AQ781" s="300"/>
      <c r="AR781" s="300"/>
      <c r="AS781" s="300"/>
      <c r="AT781" s="300"/>
      <c r="AU781" s="300"/>
      <c r="AV781" s="300"/>
      <c r="AW781" s="300"/>
      <c r="AX781" s="300"/>
      <c r="AY781" s="300"/>
      <c r="AZ781" s="300"/>
      <c r="BA781" s="300"/>
      <c r="BB781" s="300"/>
      <c r="BC781" s="300"/>
      <c r="BD781" s="300"/>
      <c r="BE781" s="300"/>
      <c r="BF781" s="300"/>
      <c r="BG781" s="300"/>
      <c r="BH781" s="300"/>
      <c r="BI781" s="300"/>
      <c r="BJ781" s="300"/>
      <c r="BK781" s="300"/>
      <c r="BL781" s="300"/>
      <c r="BM781" s="300"/>
      <c r="BN781" s="300"/>
      <c r="BO781" s="300"/>
      <c r="BP781" s="300"/>
      <c r="BQ781" s="300"/>
      <c r="BR781" s="300"/>
      <c r="BS781" s="300"/>
      <c r="BT781" s="300"/>
      <c r="BU781" s="300"/>
      <c r="BV781" s="300"/>
      <c r="BW781" s="300"/>
      <c r="BX781" s="300"/>
      <c r="BY781" s="300"/>
      <c r="BZ781" s="300"/>
      <c r="CA781" s="300"/>
      <c r="CB781" s="300"/>
      <c r="CC781" s="300"/>
      <c r="CD781" s="300"/>
      <c r="CE781" s="300"/>
      <c r="CF781" s="300"/>
      <c r="CG781" s="300"/>
      <c r="CH781" s="300"/>
      <c r="CI781" s="300"/>
      <c r="CJ781" s="300"/>
      <c r="CK781" s="300"/>
      <c r="CL781" s="300"/>
      <c r="CM781" s="300"/>
      <c r="CN781" s="300"/>
      <c r="CO781" s="300"/>
      <c r="CP781" s="300"/>
      <c r="CQ781" s="300"/>
      <c r="CR781" s="300"/>
      <c r="CS781" s="300"/>
      <c r="CT781" s="300"/>
      <c r="CU781" s="300"/>
      <c r="CV781" s="300"/>
      <c r="CW781" s="300"/>
      <c r="CX781" s="300"/>
      <c r="CY781" s="300"/>
      <c r="CZ781" s="300"/>
      <c r="DA781" s="300"/>
      <c r="DB781" s="300"/>
      <c r="DC781" s="300"/>
      <c r="DD781" s="300"/>
      <c r="DE781" s="300"/>
      <c r="DF781" s="300"/>
      <c r="DG781" s="300"/>
      <c r="DH781" s="300"/>
      <c r="DI781" s="300"/>
      <c r="DJ781" s="300"/>
      <c r="DK781" s="300"/>
      <c r="DL781" s="300"/>
      <c r="DM781" s="300"/>
      <c r="DN781" s="300"/>
      <c r="DO781" s="300"/>
      <c r="DP781" s="300"/>
      <c r="DQ781" s="300"/>
      <c r="DR781" s="300"/>
      <c r="DS781" s="300"/>
      <c r="DT781" s="300"/>
      <c r="DU781" s="300"/>
      <c r="DV781" s="300"/>
      <c r="DW781" s="300"/>
      <c r="DX781" s="300"/>
      <c r="DY781" s="300"/>
      <c r="DZ781" s="300"/>
      <c r="EA781" s="300"/>
      <c r="EB781" s="300"/>
      <c r="EC781" s="300"/>
      <c r="ED781" s="300"/>
      <c r="EE781" s="300"/>
      <c r="EF781" s="300"/>
      <c r="EG781" s="301"/>
      <c r="EH781" s="301"/>
      <c r="EI781" s="301"/>
      <c r="EJ781" s="301"/>
      <c r="EK781" s="301"/>
      <c r="EL781" s="301"/>
      <c r="EM781" s="301"/>
      <c r="EN781" s="301"/>
      <c r="EO781" s="301"/>
      <c r="EP781" s="301"/>
      <c r="EQ781" s="301"/>
      <c r="ER781" s="301"/>
      <c r="ES781" s="301"/>
      <c r="ET781" s="301"/>
    </row>
    <row r="782" spans="1:150" x14ac:dyDescent="0.25">
      <c r="A782" s="301"/>
      <c r="C782" s="301"/>
      <c r="D782" s="301"/>
      <c r="E782" s="301"/>
      <c r="F782" s="301"/>
      <c r="G782" s="301"/>
      <c r="H782" s="301"/>
      <c r="I782" s="301"/>
      <c r="J782" s="300"/>
      <c r="K782" s="300"/>
      <c r="L782" s="300"/>
      <c r="M782" s="300"/>
      <c r="N782" s="300"/>
      <c r="O782" s="300"/>
      <c r="P782" s="300"/>
      <c r="Q782" s="300"/>
      <c r="R782" s="300"/>
      <c r="S782" s="300"/>
      <c r="T782" s="300"/>
      <c r="U782" s="300"/>
      <c r="V782" s="300"/>
      <c r="W782" s="300"/>
      <c r="X782" s="300"/>
      <c r="Y782" s="300"/>
      <c r="Z782" s="300"/>
      <c r="AA782" s="300"/>
      <c r="AB782" s="300"/>
      <c r="AC782" s="300"/>
      <c r="AD782" s="300"/>
      <c r="AE782" s="300"/>
      <c r="AF782" s="300"/>
      <c r="AG782" s="300"/>
      <c r="AH782" s="300"/>
      <c r="AI782" s="300"/>
      <c r="AJ782" s="300"/>
      <c r="AK782" s="300"/>
      <c r="AL782" s="300"/>
      <c r="AM782" s="300"/>
      <c r="AN782" s="300"/>
      <c r="AO782" s="300"/>
      <c r="AP782" s="300"/>
      <c r="AQ782" s="300"/>
      <c r="AR782" s="300"/>
      <c r="AS782" s="300"/>
      <c r="AT782" s="300"/>
      <c r="AU782" s="300"/>
      <c r="AV782" s="300"/>
      <c r="AW782" s="300"/>
      <c r="AX782" s="300"/>
      <c r="AY782" s="300"/>
      <c r="AZ782" s="300"/>
      <c r="BA782" s="300"/>
      <c r="BB782" s="300"/>
      <c r="BC782" s="300"/>
      <c r="BD782" s="300"/>
      <c r="BE782" s="300"/>
      <c r="BF782" s="300"/>
      <c r="BG782" s="300"/>
      <c r="BH782" s="300"/>
      <c r="BI782" s="300"/>
      <c r="BJ782" s="300"/>
      <c r="BK782" s="300"/>
      <c r="BL782" s="300"/>
      <c r="BM782" s="300"/>
      <c r="BN782" s="300"/>
      <c r="BO782" s="300"/>
      <c r="BP782" s="300"/>
      <c r="BQ782" s="300"/>
      <c r="BR782" s="300"/>
      <c r="BS782" s="300"/>
      <c r="BT782" s="300"/>
      <c r="BU782" s="300"/>
      <c r="BV782" s="300"/>
      <c r="BW782" s="300"/>
      <c r="BX782" s="300"/>
      <c r="BY782" s="300"/>
      <c r="BZ782" s="300"/>
      <c r="CA782" s="300"/>
      <c r="CB782" s="300"/>
      <c r="CC782" s="300"/>
      <c r="CD782" s="300"/>
      <c r="CE782" s="300"/>
      <c r="CF782" s="300"/>
      <c r="CG782" s="300"/>
      <c r="CH782" s="300"/>
      <c r="CI782" s="300"/>
      <c r="CJ782" s="300"/>
      <c r="CK782" s="300"/>
      <c r="CL782" s="300"/>
      <c r="CM782" s="300"/>
      <c r="CN782" s="300"/>
      <c r="CO782" s="300"/>
      <c r="CP782" s="300"/>
      <c r="CQ782" s="300"/>
      <c r="CR782" s="300"/>
      <c r="CS782" s="300"/>
      <c r="CT782" s="300"/>
      <c r="CU782" s="300"/>
      <c r="CV782" s="300"/>
      <c r="CW782" s="300"/>
      <c r="CX782" s="300"/>
      <c r="CY782" s="300"/>
      <c r="CZ782" s="300"/>
      <c r="DA782" s="300"/>
      <c r="DB782" s="300"/>
      <c r="DC782" s="300"/>
      <c r="DD782" s="300"/>
      <c r="DE782" s="300"/>
      <c r="DF782" s="300"/>
      <c r="DG782" s="300"/>
      <c r="DH782" s="300"/>
      <c r="DI782" s="300"/>
      <c r="DJ782" s="300"/>
      <c r="DK782" s="300"/>
      <c r="DL782" s="300"/>
      <c r="DM782" s="300"/>
      <c r="DN782" s="300"/>
      <c r="DO782" s="300"/>
      <c r="DP782" s="300"/>
      <c r="DQ782" s="300"/>
      <c r="DR782" s="300"/>
      <c r="DS782" s="300"/>
      <c r="DT782" s="300"/>
      <c r="DU782" s="300"/>
      <c r="DV782" s="300"/>
      <c r="DW782" s="300"/>
      <c r="DX782" s="300"/>
      <c r="DY782" s="300"/>
      <c r="DZ782" s="300"/>
      <c r="EA782" s="300"/>
      <c r="EB782" s="300"/>
      <c r="EC782" s="300"/>
      <c r="ED782" s="300"/>
      <c r="EE782" s="300"/>
      <c r="EF782" s="300"/>
      <c r="EG782" s="301"/>
      <c r="EH782" s="301"/>
      <c r="EI782" s="301"/>
      <c r="EJ782" s="301"/>
      <c r="EK782" s="301"/>
      <c r="EL782" s="301"/>
      <c r="EM782" s="301"/>
      <c r="EN782" s="301"/>
      <c r="EO782" s="301"/>
      <c r="EP782" s="301"/>
      <c r="EQ782" s="301"/>
      <c r="ER782" s="301"/>
      <c r="ES782" s="301"/>
      <c r="ET782" s="301"/>
    </row>
    <row r="783" spans="1:150" x14ac:dyDescent="0.25">
      <c r="A783" s="301"/>
      <c r="C783" s="301"/>
      <c r="D783" s="301"/>
      <c r="E783" s="301"/>
      <c r="F783" s="301"/>
      <c r="G783" s="301"/>
      <c r="H783" s="301"/>
      <c r="I783" s="301"/>
      <c r="J783" s="300"/>
      <c r="K783" s="300"/>
      <c r="L783" s="300"/>
      <c r="M783" s="300"/>
      <c r="N783" s="300"/>
      <c r="O783" s="300"/>
      <c r="P783" s="300"/>
      <c r="Q783" s="300"/>
      <c r="R783" s="300"/>
      <c r="S783" s="300"/>
      <c r="T783" s="300"/>
      <c r="U783" s="300"/>
      <c r="V783" s="300"/>
      <c r="W783" s="300"/>
      <c r="X783" s="300"/>
      <c r="Y783" s="300"/>
      <c r="Z783" s="300"/>
      <c r="AA783" s="300"/>
      <c r="AB783" s="300"/>
      <c r="AC783" s="300"/>
      <c r="AD783" s="300"/>
      <c r="AE783" s="300"/>
      <c r="AF783" s="300"/>
      <c r="AG783" s="300"/>
      <c r="AH783" s="300"/>
      <c r="AI783" s="300"/>
      <c r="AJ783" s="300"/>
      <c r="AK783" s="300"/>
      <c r="AL783" s="300"/>
      <c r="AM783" s="300"/>
      <c r="AN783" s="300"/>
      <c r="AO783" s="300"/>
      <c r="AP783" s="300"/>
      <c r="AQ783" s="300"/>
      <c r="AR783" s="300"/>
      <c r="AS783" s="300"/>
      <c r="AT783" s="300"/>
      <c r="AU783" s="300"/>
      <c r="AV783" s="300"/>
      <c r="AW783" s="300"/>
      <c r="AX783" s="300"/>
      <c r="AY783" s="300"/>
      <c r="AZ783" s="300"/>
      <c r="BA783" s="300"/>
      <c r="BB783" s="300"/>
      <c r="BC783" s="300"/>
      <c r="BD783" s="300"/>
      <c r="BE783" s="300"/>
      <c r="BF783" s="300"/>
      <c r="BG783" s="300"/>
      <c r="BH783" s="300"/>
      <c r="BI783" s="300"/>
      <c r="BJ783" s="300"/>
      <c r="BK783" s="300"/>
      <c r="BL783" s="300"/>
      <c r="BM783" s="300"/>
      <c r="BN783" s="300"/>
      <c r="BO783" s="300"/>
      <c r="BP783" s="300"/>
      <c r="BQ783" s="300"/>
      <c r="BR783" s="300"/>
      <c r="BS783" s="300"/>
      <c r="BT783" s="300"/>
      <c r="BU783" s="300"/>
      <c r="BV783" s="300"/>
      <c r="BW783" s="300"/>
      <c r="BX783" s="300"/>
      <c r="BY783" s="300"/>
      <c r="BZ783" s="300"/>
      <c r="CA783" s="300"/>
      <c r="CB783" s="300"/>
      <c r="CC783" s="300"/>
      <c r="CD783" s="300"/>
      <c r="CE783" s="300"/>
      <c r="CF783" s="300"/>
      <c r="CG783" s="300"/>
      <c r="CH783" s="300"/>
      <c r="CI783" s="300"/>
      <c r="CJ783" s="300"/>
      <c r="CK783" s="300"/>
      <c r="CL783" s="300"/>
      <c r="CM783" s="300"/>
      <c r="CN783" s="300"/>
      <c r="CO783" s="300"/>
      <c r="CP783" s="300"/>
      <c r="CQ783" s="300"/>
      <c r="CR783" s="300"/>
      <c r="CS783" s="300"/>
      <c r="CT783" s="300"/>
      <c r="CU783" s="300"/>
      <c r="CV783" s="300"/>
      <c r="CW783" s="300"/>
      <c r="CX783" s="300"/>
      <c r="CY783" s="300"/>
      <c r="CZ783" s="300"/>
      <c r="DA783" s="300"/>
      <c r="DB783" s="300"/>
      <c r="DC783" s="300"/>
      <c r="DD783" s="300"/>
      <c r="DE783" s="300"/>
      <c r="DF783" s="300"/>
      <c r="DG783" s="300"/>
      <c r="DH783" s="300"/>
      <c r="DI783" s="300"/>
      <c r="DJ783" s="300"/>
      <c r="DK783" s="300"/>
      <c r="DL783" s="300"/>
      <c r="DM783" s="300"/>
      <c r="DN783" s="300"/>
      <c r="DO783" s="300"/>
      <c r="DP783" s="300"/>
      <c r="DQ783" s="300"/>
      <c r="DR783" s="300"/>
      <c r="DS783" s="300"/>
      <c r="DT783" s="300"/>
      <c r="DU783" s="300"/>
      <c r="DV783" s="300"/>
      <c r="DW783" s="300"/>
      <c r="DX783" s="300"/>
      <c r="DY783" s="300"/>
      <c r="DZ783" s="300"/>
      <c r="EA783" s="300"/>
      <c r="EB783" s="300"/>
      <c r="EC783" s="300"/>
      <c r="ED783" s="300"/>
      <c r="EE783" s="300"/>
      <c r="EF783" s="300"/>
      <c r="EG783" s="301"/>
      <c r="EH783" s="301"/>
      <c r="EI783" s="301"/>
      <c r="EJ783" s="301"/>
      <c r="EK783" s="301"/>
      <c r="EL783" s="301"/>
      <c r="EM783" s="301"/>
      <c r="EN783" s="301"/>
      <c r="EO783" s="301"/>
      <c r="EP783" s="301"/>
      <c r="EQ783" s="301"/>
      <c r="ER783" s="301"/>
      <c r="ES783" s="301"/>
      <c r="ET783" s="301"/>
    </row>
    <row r="784" spans="1:150" x14ac:dyDescent="0.25">
      <c r="A784" s="301"/>
      <c r="C784" s="301"/>
      <c r="D784" s="301"/>
      <c r="E784" s="301"/>
      <c r="F784" s="301"/>
      <c r="G784" s="301"/>
      <c r="H784" s="301"/>
      <c r="I784" s="301"/>
      <c r="J784" s="300"/>
      <c r="K784" s="300"/>
      <c r="L784" s="300"/>
      <c r="M784" s="300"/>
      <c r="N784" s="300"/>
      <c r="O784" s="300"/>
      <c r="P784" s="300"/>
      <c r="Q784" s="300"/>
      <c r="R784" s="300"/>
      <c r="S784" s="300"/>
      <c r="T784" s="300"/>
      <c r="U784" s="300"/>
      <c r="V784" s="300"/>
      <c r="W784" s="300"/>
      <c r="X784" s="300"/>
      <c r="Y784" s="300"/>
      <c r="Z784" s="300"/>
      <c r="AA784" s="300"/>
      <c r="AB784" s="300"/>
      <c r="AC784" s="300"/>
      <c r="AD784" s="300"/>
      <c r="AE784" s="300"/>
      <c r="AF784" s="300"/>
      <c r="AG784" s="300"/>
      <c r="AH784" s="300"/>
      <c r="AI784" s="300"/>
      <c r="AJ784" s="300"/>
      <c r="AK784" s="300"/>
      <c r="AL784" s="300"/>
      <c r="AM784" s="300"/>
      <c r="AN784" s="300"/>
      <c r="AO784" s="300"/>
      <c r="AP784" s="300"/>
      <c r="AQ784" s="300"/>
      <c r="AR784" s="300"/>
      <c r="AS784" s="300"/>
      <c r="AT784" s="300"/>
      <c r="AU784" s="300"/>
      <c r="AV784" s="300"/>
      <c r="AW784" s="300"/>
      <c r="AX784" s="300"/>
      <c r="AY784" s="300"/>
      <c r="AZ784" s="300"/>
      <c r="BA784" s="300"/>
      <c r="BB784" s="300"/>
      <c r="BC784" s="300"/>
      <c r="BD784" s="300"/>
      <c r="BE784" s="300"/>
      <c r="BF784" s="300"/>
      <c r="BG784" s="300"/>
      <c r="BH784" s="300"/>
      <c r="BI784" s="300"/>
      <c r="BJ784" s="300"/>
      <c r="BK784" s="300"/>
      <c r="BL784" s="300"/>
      <c r="BM784" s="300"/>
      <c r="BN784" s="300"/>
      <c r="BO784" s="300"/>
      <c r="BP784" s="300"/>
      <c r="BQ784" s="300"/>
      <c r="BR784" s="300"/>
      <c r="BS784" s="300"/>
      <c r="BT784" s="300"/>
      <c r="BU784" s="300"/>
      <c r="BV784" s="300"/>
      <c r="BW784" s="300"/>
      <c r="BX784" s="300"/>
      <c r="BY784" s="300"/>
      <c r="BZ784" s="300"/>
      <c r="CA784" s="300"/>
      <c r="CB784" s="300"/>
      <c r="CC784" s="300"/>
      <c r="CD784" s="300"/>
      <c r="CE784" s="300"/>
      <c r="CF784" s="300"/>
      <c r="CG784" s="300"/>
      <c r="CH784" s="300"/>
      <c r="CI784" s="300"/>
      <c r="CJ784" s="300"/>
      <c r="CK784" s="300"/>
      <c r="CL784" s="300"/>
      <c r="CM784" s="300"/>
      <c r="CN784" s="300"/>
      <c r="CO784" s="300"/>
      <c r="CP784" s="300"/>
      <c r="CQ784" s="300"/>
      <c r="CR784" s="300"/>
      <c r="CS784" s="300"/>
      <c r="CT784" s="300"/>
      <c r="CU784" s="300"/>
      <c r="CV784" s="300"/>
      <c r="CW784" s="300"/>
      <c r="CX784" s="300"/>
      <c r="CY784" s="300"/>
      <c r="CZ784" s="300"/>
      <c r="DA784" s="300"/>
      <c r="DB784" s="300"/>
      <c r="DC784" s="300"/>
      <c r="DD784" s="300"/>
      <c r="DE784" s="300"/>
      <c r="DF784" s="300"/>
      <c r="DG784" s="300"/>
      <c r="DH784" s="300"/>
      <c r="DI784" s="300"/>
      <c r="DJ784" s="300"/>
      <c r="DK784" s="300"/>
      <c r="DL784" s="300"/>
      <c r="DM784" s="300"/>
      <c r="DN784" s="300"/>
      <c r="DO784" s="300"/>
      <c r="DP784" s="300"/>
      <c r="DQ784" s="300"/>
      <c r="DR784" s="300"/>
      <c r="DS784" s="300"/>
      <c r="DT784" s="300"/>
      <c r="DU784" s="300"/>
      <c r="DV784" s="300"/>
      <c r="DW784" s="300"/>
      <c r="DX784" s="300"/>
      <c r="DY784" s="300"/>
      <c r="DZ784" s="300"/>
      <c r="EA784" s="300"/>
      <c r="EB784" s="300"/>
      <c r="EC784" s="300"/>
      <c r="ED784" s="300"/>
      <c r="EE784" s="300"/>
      <c r="EF784" s="300"/>
      <c r="EG784" s="301"/>
      <c r="EH784" s="301"/>
      <c r="EI784" s="301"/>
      <c r="EJ784" s="301"/>
      <c r="EK784" s="301"/>
      <c r="EL784" s="301"/>
      <c r="EM784" s="301"/>
      <c r="EN784" s="301"/>
      <c r="EO784" s="301"/>
      <c r="EP784" s="301"/>
      <c r="EQ784" s="301"/>
      <c r="ER784" s="301"/>
      <c r="ES784" s="301"/>
      <c r="ET784" s="301"/>
    </row>
    <row r="785" spans="1:150" x14ac:dyDescent="0.25">
      <c r="A785" s="301"/>
      <c r="C785" s="301"/>
      <c r="D785" s="301"/>
      <c r="E785" s="301"/>
      <c r="F785" s="301"/>
      <c r="G785" s="301"/>
      <c r="H785" s="301"/>
      <c r="I785" s="301"/>
      <c r="J785" s="300"/>
      <c r="K785" s="300"/>
      <c r="L785" s="300"/>
      <c r="M785" s="300"/>
      <c r="N785" s="300"/>
      <c r="O785" s="300"/>
      <c r="P785" s="300"/>
      <c r="Q785" s="300"/>
      <c r="R785" s="300"/>
      <c r="S785" s="300"/>
      <c r="T785" s="300"/>
      <c r="U785" s="300"/>
      <c r="V785" s="300"/>
      <c r="W785" s="300"/>
      <c r="X785" s="300"/>
      <c r="Y785" s="300"/>
      <c r="Z785" s="300"/>
      <c r="AA785" s="300"/>
      <c r="AB785" s="300"/>
      <c r="AC785" s="300"/>
      <c r="AD785" s="300"/>
      <c r="AE785" s="300"/>
      <c r="AF785" s="300"/>
      <c r="AG785" s="300"/>
      <c r="AH785" s="300"/>
      <c r="AI785" s="300"/>
      <c r="AJ785" s="300"/>
      <c r="AK785" s="300"/>
      <c r="AL785" s="300"/>
      <c r="AM785" s="300"/>
      <c r="AN785" s="300"/>
      <c r="AO785" s="300"/>
      <c r="AP785" s="300"/>
      <c r="AQ785" s="300"/>
      <c r="AR785" s="300"/>
      <c r="AS785" s="300"/>
      <c r="AT785" s="300"/>
      <c r="AU785" s="300"/>
      <c r="AV785" s="300"/>
      <c r="AW785" s="300"/>
      <c r="AX785" s="300"/>
      <c r="AY785" s="300"/>
      <c r="AZ785" s="300"/>
      <c r="BA785" s="300"/>
      <c r="BB785" s="300"/>
      <c r="BC785" s="300"/>
      <c r="BD785" s="300"/>
      <c r="BE785" s="300"/>
      <c r="BF785" s="300"/>
      <c r="BG785" s="300"/>
      <c r="BH785" s="300"/>
      <c r="BI785" s="300"/>
      <c r="BJ785" s="300"/>
      <c r="BK785" s="300"/>
      <c r="BL785" s="300"/>
      <c r="BM785" s="300"/>
      <c r="BN785" s="300"/>
      <c r="BO785" s="300"/>
      <c r="BP785" s="300"/>
      <c r="BQ785" s="300"/>
      <c r="BR785" s="300"/>
      <c r="BS785" s="300"/>
      <c r="BT785" s="300"/>
      <c r="BU785" s="300"/>
      <c r="BV785" s="300"/>
      <c r="BW785" s="300"/>
      <c r="BX785" s="300"/>
      <c r="BY785" s="300"/>
      <c r="BZ785" s="300"/>
      <c r="CA785" s="300"/>
      <c r="CB785" s="300"/>
      <c r="CC785" s="300"/>
      <c r="CD785" s="300"/>
      <c r="CE785" s="300"/>
      <c r="CF785" s="300"/>
      <c r="CG785" s="300"/>
      <c r="CH785" s="300"/>
      <c r="CI785" s="300"/>
      <c r="CJ785" s="300"/>
      <c r="CK785" s="300"/>
      <c r="CL785" s="300"/>
      <c r="CM785" s="300"/>
      <c r="CN785" s="300"/>
      <c r="CO785" s="300"/>
      <c r="CP785" s="300"/>
      <c r="CQ785" s="300"/>
      <c r="CR785" s="300"/>
      <c r="CS785" s="300"/>
      <c r="CT785" s="300"/>
      <c r="CU785" s="300"/>
      <c r="CV785" s="300"/>
      <c r="CW785" s="300"/>
      <c r="CX785" s="300"/>
      <c r="CY785" s="300"/>
      <c r="CZ785" s="300"/>
      <c r="DA785" s="300"/>
      <c r="DB785" s="300"/>
      <c r="DC785" s="300"/>
      <c r="DD785" s="300"/>
      <c r="DE785" s="300"/>
      <c r="DF785" s="300"/>
      <c r="DG785" s="300"/>
      <c r="DH785" s="300"/>
      <c r="DI785" s="300"/>
      <c r="DJ785" s="300"/>
      <c r="DK785" s="300"/>
      <c r="DL785" s="300"/>
      <c r="DM785" s="300"/>
      <c r="DN785" s="300"/>
      <c r="DO785" s="300"/>
      <c r="DP785" s="300"/>
      <c r="DQ785" s="300"/>
      <c r="DR785" s="300"/>
      <c r="DS785" s="300"/>
      <c r="DT785" s="300"/>
      <c r="DU785" s="300"/>
      <c r="DV785" s="300"/>
      <c r="DW785" s="300"/>
      <c r="DX785" s="300"/>
      <c r="DY785" s="300"/>
      <c r="DZ785" s="300"/>
      <c r="EA785" s="300"/>
      <c r="EB785" s="300"/>
      <c r="EC785" s="300"/>
      <c r="ED785" s="300"/>
      <c r="EE785" s="300"/>
      <c r="EF785" s="300"/>
      <c r="EG785" s="301"/>
      <c r="EH785" s="301"/>
      <c r="EI785" s="301"/>
      <c r="EJ785" s="301"/>
      <c r="EK785" s="301"/>
      <c r="EL785" s="301"/>
      <c r="EM785" s="301"/>
      <c r="EN785" s="301"/>
      <c r="EO785" s="301"/>
      <c r="EP785" s="301"/>
      <c r="EQ785" s="301"/>
      <c r="ER785" s="301"/>
      <c r="ES785" s="301"/>
      <c r="ET785" s="301"/>
    </row>
    <row r="786" spans="1:150" x14ac:dyDescent="0.25">
      <c r="A786" s="301"/>
      <c r="C786" s="301"/>
      <c r="D786" s="301"/>
      <c r="E786" s="301"/>
      <c r="F786" s="301"/>
      <c r="G786" s="301"/>
      <c r="H786" s="301"/>
      <c r="I786" s="301"/>
      <c r="J786" s="300"/>
      <c r="K786" s="300"/>
      <c r="L786" s="300"/>
      <c r="M786" s="300"/>
      <c r="N786" s="300"/>
      <c r="O786" s="300"/>
      <c r="P786" s="300"/>
      <c r="Q786" s="300"/>
      <c r="R786" s="300"/>
      <c r="S786" s="300"/>
      <c r="T786" s="300"/>
      <c r="U786" s="300"/>
      <c r="V786" s="300"/>
      <c r="W786" s="300"/>
      <c r="X786" s="300"/>
      <c r="Y786" s="300"/>
      <c r="Z786" s="300"/>
      <c r="AA786" s="300"/>
      <c r="AB786" s="300"/>
      <c r="AC786" s="300"/>
      <c r="AD786" s="300"/>
      <c r="AE786" s="300"/>
      <c r="AF786" s="300"/>
      <c r="AG786" s="300"/>
      <c r="AH786" s="300"/>
      <c r="AI786" s="300"/>
      <c r="AJ786" s="300"/>
      <c r="AK786" s="300"/>
      <c r="AL786" s="300"/>
      <c r="AM786" s="300"/>
      <c r="AN786" s="300"/>
      <c r="AO786" s="300"/>
      <c r="AP786" s="300"/>
      <c r="AQ786" s="300"/>
      <c r="AR786" s="300"/>
      <c r="AS786" s="300"/>
      <c r="AT786" s="300"/>
      <c r="AU786" s="300"/>
      <c r="AV786" s="300"/>
      <c r="AW786" s="300"/>
      <c r="AX786" s="300"/>
      <c r="AY786" s="300"/>
      <c r="AZ786" s="300"/>
      <c r="BA786" s="300"/>
      <c r="BB786" s="300"/>
      <c r="BC786" s="300"/>
      <c r="BD786" s="300"/>
      <c r="BE786" s="300"/>
      <c r="BF786" s="300"/>
      <c r="BG786" s="300"/>
      <c r="BH786" s="300"/>
      <c r="BI786" s="300"/>
      <c r="BJ786" s="300"/>
      <c r="BK786" s="300"/>
      <c r="BL786" s="300"/>
      <c r="BM786" s="300"/>
      <c r="BN786" s="300"/>
      <c r="BO786" s="300"/>
      <c r="BP786" s="300"/>
      <c r="BQ786" s="300"/>
      <c r="BR786" s="300"/>
      <c r="BS786" s="300"/>
      <c r="BT786" s="300"/>
      <c r="BU786" s="300"/>
      <c r="BV786" s="300"/>
      <c r="BW786" s="300"/>
      <c r="BX786" s="300"/>
      <c r="BY786" s="300"/>
      <c r="BZ786" s="300"/>
      <c r="CA786" s="300"/>
      <c r="CB786" s="300"/>
      <c r="CC786" s="300"/>
      <c r="CD786" s="300"/>
      <c r="CE786" s="300"/>
      <c r="CF786" s="300"/>
      <c r="CG786" s="300"/>
      <c r="CH786" s="300"/>
      <c r="CI786" s="300"/>
      <c r="CJ786" s="300"/>
      <c r="CK786" s="300"/>
      <c r="CL786" s="300"/>
      <c r="CM786" s="300"/>
      <c r="CN786" s="300"/>
      <c r="CO786" s="300"/>
      <c r="CP786" s="300"/>
      <c r="CQ786" s="300"/>
      <c r="CR786" s="300"/>
      <c r="CS786" s="300"/>
      <c r="CT786" s="300"/>
      <c r="CU786" s="300"/>
      <c r="CV786" s="300"/>
      <c r="CW786" s="300"/>
      <c r="CX786" s="300"/>
      <c r="CY786" s="300"/>
      <c r="CZ786" s="300"/>
      <c r="DA786" s="300"/>
      <c r="DB786" s="300"/>
      <c r="DC786" s="300"/>
      <c r="DD786" s="300"/>
      <c r="DE786" s="300"/>
      <c r="DF786" s="300"/>
      <c r="DG786" s="300"/>
      <c r="DH786" s="300"/>
      <c r="DI786" s="300"/>
      <c r="DJ786" s="300"/>
      <c r="DK786" s="300"/>
      <c r="DL786" s="300"/>
      <c r="DM786" s="300"/>
      <c r="DN786" s="300"/>
      <c r="DO786" s="300"/>
      <c r="DP786" s="300"/>
      <c r="DQ786" s="300"/>
      <c r="DR786" s="300"/>
      <c r="DS786" s="300"/>
      <c r="DT786" s="300"/>
      <c r="DU786" s="300"/>
      <c r="DV786" s="300"/>
      <c r="DW786" s="300"/>
      <c r="DX786" s="300"/>
      <c r="DY786" s="300"/>
      <c r="DZ786" s="300"/>
      <c r="EA786" s="300"/>
      <c r="EB786" s="300"/>
      <c r="EC786" s="300"/>
      <c r="ED786" s="300"/>
      <c r="EE786" s="300"/>
      <c r="EF786" s="300"/>
      <c r="EG786" s="301"/>
      <c r="EH786" s="301"/>
      <c r="EI786" s="301"/>
      <c r="EJ786" s="301"/>
      <c r="EK786" s="301"/>
      <c r="EL786" s="301"/>
      <c r="EM786" s="301"/>
      <c r="EN786" s="301"/>
      <c r="EO786" s="301"/>
      <c r="EP786" s="301"/>
      <c r="EQ786" s="301"/>
      <c r="ER786" s="301"/>
      <c r="ES786" s="301"/>
      <c r="ET786" s="301"/>
    </row>
    <row r="787" spans="1:150" x14ac:dyDescent="0.25">
      <c r="A787" s="301"/>
      <c r="C787" s="301"/>
      <c r="D787" s="301"/>
      <c r="E787" s="301"/>
      <c r="F787" s="301"/>
      <c r="G787" s="301"/>
      <c r="H787" s="301"/>
      <c r="I787" s="301"/>
      <c r="J787" s="300"/>
      <c r="K787" s="300"/>
      <c r="L787" s="300"/>
      <c r="M787" s="300"/>
      <c r="N787" s="300"/>
      <c r="O787" s="300"/>
      <c r="P787" s="300"/>
      <c r="Q787" s="300"/>
      <c r="R787" s="300"/>
      <c r="S787" s="300"/>
      <c r="T787" s="300"/>
      <c r="U787" s="300"/>
      <c r="V787" s="300"/>
      <c r="W787" s="300"/>
      <c r="X787" s="300"/>
      <c r="Y787" s="300"/>
      <c r="Z787" s="300"/>
      <c r="AA787" s="300"/>
      <c r="AB787" s="300"/>
      <c r="AC787" s="300"/>
      <c r="AD787" s="300"/>
      <c r="AE787" s="300"/>
      <c r="AF787" s="300"/>
      <c r="AG787" s="300"/>
      <c r="AH787" s="300"/>
      <c r="AI787" s="300"/>
      <c r="AJ787" s="300"/>
      <c r="AK787" s="300"/>
      <c r="AL787" s="300"/>
      <c r="AM787" s="300"/>
      <c r="AN787" s="300"/>
      <c r="AO787" s="300"/>
      <c r="AP787" s="300"/>
      <c r="AQ787" s="300"/>
      <c r="AR787" s="300"/>
      <c r="AS787" s="300"/>
      <c r="AT787" s="300"/>
      <c r="AU787" s="300"/>
      <c r="AV787" s="300"/>
      <c r="AW787" s="300"/>
      <c r="AX787" s="300"/>
      <c r="AY787" s="300"/>
      <c r="AZ787" s="300"/>
      <c r="BA787" s="300"/>
      <c r="BB787" s="300"/>
      <c r="BC787" s="300"/>
      <c r="BD787" s="300"/>
      <c r="BE787" s="300"/>
      <c r="BF787" s="300"/>
      <c r="BG787" s="300"/>
      <c r="BH787" s="300"/>
      <c r="BI787" s="300"/>
      <c r="BJ787" s="300"/>
      <c r="BK787" s="300"/>
      <c r="BL787" s="300"/>
      <c r="BM787" s="300"/>
      <c r="BN787" s="300"/>
      <c r="BO787" s="300"/>
      <c r="BP787" s="300"/>
      <c r="BQ787" s="300"/>
      <c r="BR787" s="300"/>
      <c r="BS787" s="300"/>
      <c r="BT787" s="300"/>
      <c r="BU787" s="300"/>
      <c r="BV787" s="300"/>
      <c r="BW787" s="300"/>
      <c r="BX787" s="300"/>
      <c r="BY787" s="300"/>
      <c r="BZ787" s="300"/>
      <c r="CA787" s="300"/>
      <c r="CB787" s="300"/>
      <c r="CC787" s="300"/>
      <c r="CD787" s="300"/>
      <c r="CE787" s="300"/>
      <c r="CF787" s="300"/>
      <c r="CG787" s="300"/>
      <c r="CH787" s="300"/>
      <c r="CI787" s="300"/>
      <c r="CJ787" s="300"/>
      <c r="CK787" s="300"/>
      <c r="CL787" s="300"/>
      <c r="CM787" s="300"/>
      <c r="CN787" s="300"/>
      <c r="CO787" s="300"/>
      <c r="CP787" s="300"/>
      <c r="CQ787" s="300"/>
      <c r="CR787" s="300"/>
      <c r="CS787" s="300"/>
      <c r="CT787" s="300"/>
      <c r="CU787" s="300"/>
      <c r="CV787" s="300"/>
      <c r="CW787" s="300"/>
      <c r="CX787" s="300"/>
      <c r="CY787" s="300"/>
      <c r="CZ787" s="300"/>
      <c r="DA787" s="300"/>
      <c r="DB787" s="300"/>
      <c r="DC787" s="300"/>
      <c r="DD787" s="300"/>
      <c r="DE787" s="300"/>
      <c r="DF787" s="300"/>
      <c r="DG787" s="300"/>
      <c r="DH787" s="300"/>
      <c r="DI787" s="300"/>
      <c r="DJ787" s="300"/>
      <c r="DK787" s="300"/>
      <c r="DL787" s="300"/>
      <c r="DM787" s="300"/>
      <c r="DN787" s="300"/>
      <c r="DO787" s="300"/>
      <c r="DP787" s="300"/>
      <c r="DQ787" s="300"/>
      <c r="DR787" s="300"/>
      <c r="DS787" s="300"/>
      <c r="DT787" s="300"/>
      <c r="DU787" s="300"/>
      <c r="DV787" s="300"/>
      <c r="DW787" s="300"/>
      <c r="DX787" s="300"/>
      <c r="DY787" s="300"/>
      <c r="DZ787" s="300"/>
      <c r="EA787" s="300"/>
      <c r="EB787" s="300"/>
      <c r="EC787" s="300"/>
      <c r="ED787" s="300"/>
      <c r="EE787" s="300"/>
      <c r="EF787" s="300"/>
      <c r="EG787" s="301"/>
      <c r="EH787" s="301"/>
      <c r="EI787" s="301"/>
      <c r="EJ787" s="301"/>
      <c r="EK787" s="301"/>
      <c r="EL787" s="301"/>
      <c r="EM787" s="301"/>
      <c r="EN787" s="301"/>
      <c r="EO787" s="301"/>
      <c r="EP787" s="301"/>
      <c r="EQ787" s="301"/>
      <c r="ER787" s="301"/>
      <c r="ES787" s="301"/>
      <c r="ET787" s="301"/>
    </row>
    <row r="788" spans="1:150" x14ac:dyDescent="0.25">
      <c r="A788" s="301"/>
      <c r="C788" s="301"/>
      <c r="D788" s="301"/>
      <c r="E788" s="301"/>
      <c r="F788" s="301"/>
      <c r="G788" s="301"/>
      <c r="H788" s="301"/>
      <c r="I788" s="301"/>
      <c r="J788" s="300"/>
      <c r="K788" s="300"/>
      <c r="L788" s="300"/>
      <c r="M788" s="300"/>
      <c r="N788" s="300"/>
      <c r="O788" s="300"/>
      <c r="P788" s="300"/>
      <c r="Q788" s="300"/>
      <c r="R788" s="300"/>
      <c r="S788" s="300"/>
      <c r="T788" s="300"/>
      <c r="U788" s="300"/>
      <c r="V788" s="300"/>
      <c r="W788" s="300"/>
      <c r="X788" s="300"/>
      <c r="Y788" s="300"/>
      <c r="Z788" s="300"/>
      <c r="AA788" s="300"/>
      <c r="AB788" s="300"/>
      <c r="AC788" s="300"/>
      <c r="AD788" s="300"/>
      <c r="AE788" s="300"/>
      <c r="AF788" s="300"/>
      <c r="AG788" s="300"/>
      <c r="AH788" s="300"/>
      <c r="AI788" s="300"/>
      <c r="AJ788" s="300"/>
      <c r="AK788" s="300"/>
      <c r="AL788" s="300"/>
      <c r="AM788" s="300"/>
      <c r="AN788" s="300"/>
      <c r="AO788" s="300"/>
      <c r="AP788" s="300"/>
      <c r="AQ788" s="300"/>
      <c r="AR788" s="300"/>
      <c r="AS788" s="300"/>
      <c r="AT788" s="300"/>
      <c r="AU788" s="300"/>
      <c r="AV788" s="300"/>
      <c r="AW788" s="300"/>
      <c r="AX788" s="300"/>
      <c r="AY788" s="300"/>
      <c r="AZ788" s="300"/>
      <c r="BA788" s="300"/>
      <c r="BB788" s="300"/>
      <c r="BC788" s="300"/>
      <c r="BD788" s="300"/>
      <c r="BE788" s="300"/>
      <c r="BF788" s="300"/>
      <c r="BG788" s="300"/>
      <c r="BH788" s="300"/>
      <c r="BI788" s="300"/>
      <c r="BJ788" s="300"/>
      <c r="BK788" s="300"/>
      <c r="BL788" s="300"/>
      <c r="BM788" s="300"/>
      <c r="BN788" s="300"/>
      <c r="BO788" s="300"/>
      <c r="BP788" s="300"/>
      <c r="BQ788" s="300"/>
      <c r="BR788" s="300"/>
      <c r="BS788" s="300"/>
      <c r="BT788" s="300"/>
      <c r="BU788" s="300"/>
      <c r="BV788" s="300"/>
      <c r="BW788" s="300"/>
      <c r="BX788" s="300"/>
      <c r="BY788" s="300"/>
      <c r="BZ788" s="300"/>
      <c r="CA788" s="300"/>
      <c r="CB788" s="300"/>
      <c r="CC788" s="300"/>
      <c r="CD788" s="300"/>
      <c r="CE788" s="300"/>
      <c r="CF788" s="300"/>
      <c r="CG788" s="300"/>
      <c r="CH788" s="300"/>
      <c r="CI788" s="300"/>
      <c r="CJ788" s="300"/>
      <c r="CK788" s="300"/>
      <c r="CL788" s="300"/>
      <c r="CM788" s="300"/>
      <c r="CN788" s="300"/>
      <c r="CO788" s="300"/>
      <c r="CP788" s="300"/>
      <c r="CQ788" s="300"/>
      <c r="CR788" s="300"/>
      <c r="CS788" s="300"/>
      <c r="CT788" s="300"/>
      <c r="CU788" s="300"/>
      <c r="CV788" s="300"/>
      <c r="CW788" s="300"/>
      <c r="CX788" s="300"/>
      <c r="CY788" s="300"/>
      <c r="CZ788" s="300"/>
      <c r="DA788" s="300"/>
      <c r="DB788" s="300"/>
      <c r="DC788" s="300"/>
      <c r="DD788" s="300"/>
      <c r="DE788" s="300"/>
      <c r="DF788" s="300"/>
      <c r="DG788" s="300"/>
      <c r="DH788" s="300"/>
      <c r="DI788" s="300"/>
      <c r="DJ788" s="300"/>
      <c r="DK788" s="300"/>
      <c r="DL788" s="300"/>
      <c r="DM788" s="300"/>
      <c r="DN788" s="300"/>
      <c r="DO788" s="300"/>
      <c r="DP788" s="300"/>
      <c r="DQ788" s="300"/>
      <c r="DR788" s="300"/>
      <c r="DS788" s="300"/>
      <c r="DT788" s="300"/>
      <c r="DU788" s="300"/>
      <c r="DV788" s="300"/>
      <c r="DW788" s="300"/>
      <c r="DX788" s="300"/>
      <c r="DY788" s="300"/>
      <c r="DZ788" s="300"/>
      <c r="EA788" s="300"/>
      <c r="EB788" s="300"/>
      <c r="EC788" s="300"/>
      <c r="ED788" s="300"/>
      <c r="EE788" s="300"/>
      <c r="EF788" s="300"/>
      <c r="EG788" s="301"/>
      <c r="EH788" s="301"/>
      <c r="EI788" s="301"/>
      <c r="EJ788" s="301"/>
      <c r="EK788" s="301"/>
      <c r="EL788" s="301"/>
      <c r="EM788" s="301"/>
      <c r="EN788" s="301"/>
      <c r="EO788" s="301"/>
      <c r="EP788" s="301"/>
      <c r="EQ788" s="301"/>
      <c r="ER788" s="301"/>
      <c r="ES788" s="301"/>
      <c r="ET788" s="301"/>
    </row>
    <row r="789" spans="1:150" x14ac:dyDescent="0.25">
      <c r="A789" s="301"/>
      <c r="C789" s="301"/>
      <c r="D789" s="301"/>
      <c r="E789" s="301"/>
      <c r="F789" s="301"/>
      <c r="G789" s="301"/>
      <c r="H789" s="301"/>
      <c r="I789" s="301"/>
      <c r="J789" s="300"/>
      <c r="K789" s="300"/>
      <c r="L789" s="300"/>
      <c r="M789" s="300"/>
      <c r="N789" s="300"/>
      <c r="O789" s="300"/>
      <c r="P789" s="300"/>
      <c r="Q789" s="300"/>
      <c r="R789" s="300"/>
      <c r="S789" s="300"/>
      <c r="T789" s="300"/>
      <c r="U789" s="300"/>
      <c r="V789" s="300"/>
      <c r="W789" s="300"/>
      <c r="X789" s="300"/>
      <c r="Y789" s="300"/>
      <c r="Z789" s="300"/>
      <c r="AA789" s="300"/>
      <c r="AB789" s="300"/>
      <c r="AC789" s="300"/>
      <c r="AD789" s="300"/>
      <c r="AE789" s="300"/>
      <c r="AF789" s="300"/>
      <c r="AG789" s="300"/>
      <c r="AH789" s="300"/>
      <c r="AI789" s="300"/>
      <c r="AJ789" s="300"/>
      <c r="AK789" s="300"/>
      <c r="AL789" s="300"/>
      <c r="AM789" s="300"/>
      <c r="AN789" s="300"/>
      <c r="AO789" s="300"/>
      <c r="AP789" s="300"/>
      <c r="AQ789" s="300"/>
      <c r="AR789" s="300"/>
      <c r="AS789" s="300"/>
      <c r="AT789" s="300"/>
      <c r="AU789" s="300"/>
      <c r="AV789" s="300"/>
      <c r="AW789" s="300"/>
      <c r="AX789" s="300"/>
      <c r="AY789" s="300"/>
      <c r="AZ789" s="300"/>
      <c r="BA789" s="300"/>
      <c r="BB789" s="300"/>
      <c r="BC789" s="300"/>
      <c r="BD789" s="300"/>
      <c r="BE789" s="300"/>
      <c r="BF789" s="300"/>
      <c r="BG789" s="300"/>
      <c r="BH789" s="300"/>
      <c r="BI789" s="300"/>
      <c r="BJ789" s="300"/>
      <c r="BK789" s="300"/>
      <c r="BL789" s="300"/>
      <c r="BM789" s="300"/>
      <c r="BN789" s="300"/>
      <c r="BO789" s="300"/>
      <c r="BP789" s="300"/>
      <c r="BQ789" s="300"/>
      <c r="BR789" s="300"/>
      <c r="BS789" s="300"/>
      <c r="BT789" s="300"/>
      <c r="BU789" s="300"/>
      <c r="BV789" s="300"/>
      <c r="BW789" s="300"/>
      <c r="BX789" s="300"/>
      <c r="BY789" s="300"/>
      <c r="BZ789" s="300"/>
      <c r="CA789" s="300"/>
      <c r="CB789" s="300"/>
      <c r="CC789" s="300"/>
      <c r="CD789" s="300"/>
      <c r="CE789" s="300"/>
      <c r="CF789" s="300"/>
      <c r="CG789" s="300"/>
      <c r="CH789" s="300"/>
      <c r="CI789" s="300"/>
      <c r="CJ789" s="300"/>
      <c r="CK789" s="300"/>
      <c r="CL789" s="300"/>
      <c r="CM789" s="300"/>
      <c r="CN789" s="300"/>
      <c r="CO789" s="300"/>
      <c r="CP789" s="300"/>
      <c r="CQ789" s="300"/>
      <c r="CR789" s="300"/>
      <c r="CS789" s="300"/>
      <c r="CT789" s="300"/>
      <c r="CU789" s="300"/>
      <c r="CV789" s="300"/>
      <c r="CW789" s="300"/>
      <c r="CX789" s="300"/>
      <c r="CY789" s="300"/>
      <c r="CZ789" s="300"/>
      <c r="DA789" s="300"/>
      <c r="DB789" s="300"/>
      <c r="DC789" s="300"/>
      <c r="DD789" s="300"/>
      <c r="DE789" s="300"/>
      <c r="DF789" s="300"/>
      <c r="DG789" s="300"/>
      <c r="DH789" s="300"/>
      <c r="DI789" s="300"/>
      <c r="DJ789" s="300"/>
      <c r="DK789" s="300"/>
      <c r="DL789" s="300"/>
      <c r="DM789" s="300"/>
      <c r="DN789" s="300"/>
      <c r="DO789" s="300"/>
      <c r="DP789" s="300"/>
      <c r="DQ789" s="300"/>
      <c r="DR789" s="300"/>
      <c r="DS789" s="300"/>
      <c r="DT789" s="300"/>
      <c r="DU789" s="300"/>
      <c r="DV789" s="300"/>
      <c r="DW789" s="300"/>
      <c r="DX789" s="300"/>
      <c r="DY789" s="300"/>
      <c r="DZ789" s="300"/>
      <c r="EA789" s="300"/>
      <c r="EB789" s="300"/>
      <c r="EC789" s="300"/>
      <c r="ED789" s="300"/>
      <c r="EE789" s="300"/>
      <c r="EF789" s="300"/>
      <c r="EG789" s="301"/>
      <c r="EH789" s="301"/>
      <c r="EI789" s="301"/>
      <c r="EJ789" s="301"/>
      <c r="EK789" s="301"/>
      <c r="EL789" s="301"/>
      <c r="EM789" s="301"/>
      <c r="EN789" s="301"/>
      <c r="EO789" s="301"/>
      <c r="EP789" s="301"/>
      <c r="EQ789" s="301"/>
      <c r="ER789" s="301"/>
      <c r="ES789" s="301"/>
      <c r="ET789" s="301"/>
    </row>
    <row r="790" spans="1:150" x14ac:dyDescent="0.25">
      <c r="A790" s="301"/>
      <c r="C790" s="301"/>
      <c r="D790" s="301"/>
      <c r="E790" s="301"/>
      <c r="F790" s="301"/>
      <c r="G790" s="301"/>
      <c r="H790" s="301"/>
      <c r="I790" s="301"/>
      <c r="J790" s="300"/>
      <c r="K790" s="300"/>
      <c r="L790" s="300"/>
      <c r="M790" s="300"/>
      <c r="N790" s="300"/>
      <c r="O790" s="300"/>
      <c r="P790" s="300"/>
      <c r="Q790" s="300"/>
      <c r="R790" s="300"/>
      <c r="S790" s="300"/>
      <c r="T790" s="300"/>
      <c r="U790" s="300"/>
      <c r="V790" s="300"/>
      <c r="W790" s="300"/>
      <c r="X790" s="300"/>
      <c r="Y790" s="300"/>
      <c r="Z790" s="300"/>
      <c r="AA790" s="300"/>
      <c r="AB790" s="300"/>
      <c r="AC790" s="300"/>
      <c r="AD790" s="300"/>
      <c r="AE790" s="300"/>
      <c r="AF790" s="300"/>
      <c r="AG790" s="300"/>
      <c r="AH790" s="300"/>
      <c r="AI790" s="300"/>
      <c r="AJ790" s="300"/>
      <c r="AK790" s="300"/>
      <c r="AL790" s="300"/>
      <c r="AM790" s="300"/>
      <c r="AN790" s="300"/>
      <c r="AO790" s="300"/>
      <c r="AP790" s="300"/>
      <c r="AQ790" s="300"/>
      <c r="AR790" s="300"/>
      <c r="AS790" s="300"/>
      <c r="AT790" s="300"/>
      <c r="AU790" s="300"/>
      <c r="AV790" s="300"/>
      <c r="AW790" s="300"/>
      <c r="AX790" s="300"/>
      <c r="AY790" s="300"/>
      <c r="AZ790" s="300"/>
      <c r="BA790" s="300"/>
      <c r="BB790" s="300"/>
      <c r="BC790" s="300"/>
      <c r="BD790" s="300"/>
      <c r="BE790" s="300"/>
      <c r="BF790" s="300"/>
      <c r="BG790" s="300"/>
      <c r="BH790" s="300"/>
      <c r="BI790" s="300"/>
      <c r="BJ790" s="300"/>
      <c r="BK790" s="300"/>
      <c r="BL790" s="300"/>
      <c r="BM790" s="300"/>
      <c r="BN790" s="300"/>
      <c r="BO790" s="300"/>
      <c r="BP790" s="300"/>
      <c r="BQ790" s="300"/>
      <c r="BR790" s="300"/>
      <c r="BS790" s="300"/>
      <c r="BT790" s="300"/>
      <c r="BU790" s="300"/>
      <c r="BV790" s="300"/>
      <c r="BW790" s="300"/>
      <c r="BX790" s="300"/>
      <c r="BY790" s="300"/>
      <c r="BZ790" s="300"/>
      <c r="CA790" s="300"/>
      <c r="CB790" s="300"/>
      <c r="CC790" s="300"/>
      <c r="CD790" s="300"/>
      <c r="CE790" s="300"/>
      <c r="CF790" s="300"/>
      <c r="CG790" s="300"/>
      <c r="CH790" s="300"/>
      <c r="CI790" s="300"/>
      <c r="CJ790" s="300"/>
      <c r="CK790" s="300"/>
      <c r="CL790" s="300"/>
      <c r="CM790" s="300"/>
      <c r="CN790" s="300"/>
      <c r="CO790" s="300"/>
      <c r="CP790" s="300"/>
      <c r="CQ790" s="300"/>
      <c r="CR790" s="300"/>
      <c r="CS790" s="300"/>
      <c r="CT790" s="300"/>
      <c r="CU790" s="300"/>
      <c r="CV790" s="300"/>
      <c r="CW790" s="300"/>
      <c r="CX790" s="300"/>
      <c r="CY790" s="300"/>
      <c r="CZ790" s="300"/>
      <c r="DA790" s="300"/>
      <c r="DB790" s="300"/>
      <c r="DC790" s="300"/>
      <c r="DD790" s="300"/>
      <c r="DE790" s="300"/>
      <c r="DF790" s="300"/>
      <c r="DG790" s="300"/>
      <c r="DH790" s="300"/>
      <c r="DI790" s="300"/>
      <c r="DJ790" s="300"/>
      <c r="DK790" s="300"/>
      <c r="DL790" s="300"/>
      <c r="DM790" s="300"/>
      <c r="DN790" s="300"/>
      <c r="DO790" s="300"/>
      <c r="DP790" s="300"/>
      <c r="DQ790" s="300"/>
      <c r="DR790" s="300"/>
      <c r="DS790" s="300"/>
      <c r="DT790" s="300"/>
      <c r="DU790" s="300"/>
      <c r="DV790" s="300"/>
      <c r="DW790" s="300"/>
      <c r="DX790" s="300"/>
      <c r="DY790" s="300"/>
      <c r="DZ790" s="300"/>
      <c r="EA790" s="300"/>
      <c r="EB790" s="300"/>
      <c r="EC790" s="300"/>
      <c r="ED790" s="300"/>
      <c r="EE790" s="300"/>
      <c r="EF790" s="300"/>
      <c r="EG790" s="301"/>
      <c r="EH790" s="301"/>
      <c r="EI790" s="301"/>
      <c r="EJ790" s="301"/>
      <c r="EK790" s="301"/>
      <c r="EL790" s="301"/>
      <c r="EM790" s="301"/>
      <c r="EN790" s="301"/>
      <c r="EO790" s="301"/>
      <c r="EP790" s="301"/>
      <c r="EQ790" s="301"/>
      <c r="ER790" s="301"/>
      <c r="ES790" s="301"/>
      <c r="ET790" s="301"/>
    </row>
    <row r="791" spans="1:150" x14ac:dyDescent="0.25">
      <c r="A791" s="301"/>
      <c r="C791" s="301"/>
      <c r="D791" s="301"/>
      <c r="E791" s="301"/>
      <c r="F791" s="301"/>
      <c r="G791" s="301"/>
      <c r="H791" s="301"/>
      <c r="I791" s="301"/>
      <c r="J791" s="300"/>
      <c r="K791" s="300"/>
      <c r="L791" s="300"/>
      <c r="M791" s="300"/>
      <c r="N791" s="300"/>
      <c r="O791" s="300"/>
      <c r="P791" s="300"/>
      <c r="Q791" s="300"/>
      <c r="R791" s="300"/>
      <c r="S791" s="300"/>
      <c r="T791" s="300"/>
      <c r="U791" s="300"/>
      <c r="V791" s="300"/>
      <c r="W791" s="300"/>
      <c r="X791" s="300"/>
      <c r="Y791" s="300"/>
      <c r="Z791" s="300"/>
      <c r="AA791" s="300"/>
      <c r="AB791" s="300"/>
      <c r="AC791" s="300"/>
      <c r="AD791" s="300"/>
      <c r="AE791" s="300"/>
      <c r="AF791" s="300"/>
      <c r="AG791" s="300"/>
      <c r="AH791" s="300"/>
      <c r="AI791" s="300"/>
      <c r="AJ791" s="300"/>
      <c r="AK791" s="300"/>
      <c r="AL791" s="300"/>
      <c r="AM791" s="300"/>
      <c r="AN791" s="300"/>
      <c r="AO791" s="300"/>
      <c r="AP791" s="300"/>
      <c r="AQ791" s="300"/>
      <c r="AR791" s="300"/>
      <c r="AS791" s="300"/>
      <c r="AT791" s="300"/>
      <c r="AU791" s="300"/>
      <c r="AV791" s="300"/>
      <c r="AW791" s="300"/>
      <c r="AX791" s="300"/>
      <c r="AY791" s="300"/>
      <c r="AZ791" s="300"/>
      <c r="BA791" s="300"/>
      <c r="BB791" s="300"/>
      <c r="BC791" s="300"/>
      <c r="BD791" s="300"/>
      <c r="BE791" s="300"/>
      <c r="BF791" s="300"/>
      <c r="BG791" s="300"/>
      <c r="BH791" s="300"/>
      <c r="BI791" s="300"/>
      <c r="BJ791" s="300"/>
      <c r="BK791" s="300"/>
      <c r="BL791" s="300"/>
      <c r="BM791" s="300"/>
      <c r="BN791" s="300"/>
      <c r="BO791" s="300"/>
      <c r="BP791" s="300"/>
      <c r="BQ791" s="300"/>
      <c r="BR791" s="300"/>
      <c r="BS791" s="300"/>
      <c r="BT791" s="300"/>
      <c r="BU791" s="300"/>
      <c r="BV791" s="300"/>
      <c r="BW791" s="300"/>
      <c r="BX791" s="300"/>
      <c r="BY791" s="300"/>
      <c r="BZ791" s="300"/>
      <c r="CA791" s="300"/>
      <c r="CB791" s="300"/>
      <c r="CC791" s="300"/>
      <c r="CD791" s="300"/>
      <c r="CE791" s="300"/>
      <c r="CF791" s="300"/>
      <c r="CG791" s="300"/>
      <c r="CH791" s="300"/>
      <c r="CI791" s="300"/>
      <c r="CJ791" s="300"/>
      <c r="CK791" s="300"/>
      <c r="CL791" s="300"/>
      <c r="CM791" s="300"/>
      <c r="CN791" s="300"/>
      <c r="CO791" s="300"/>
      <c r="CP791" s="300"/>
      <c r="CQ791" s="300"/>
      <c r="CR791" s="300"/>
      <c r="CS791" s="300"/>
      <c r="CT791" s="300"/>
      <c r="CU791" s="300"/>
      <c r="CV791" s="300"/>
      <c r="CW791" s="300"/>
      <c r="CX791" s="300"/>
      <c r="CY791" s="300"/>
      <c r="CZ791" s="300"/>
      <c r="DA791" s="300"/>
      <c r="DB791" s="300"/>
      <c r="DC791" s="300"/>
      <c r="DD791" s="300"/>
      <c r="DE791" s="300"/>
      <c r="DF791" s="300"/>
      <c r="DG791" s="300"/>
      <c r="DH791" s="300"/>
      <c r="DI791" s="300"/>
      <c r="DJ791" s="300"/>
      <c r="DK791" s="300"/>
      <c r="DL791" s="300"/>
      <c r="DM791" s="300"/>
      <c r="DN791" s="300"/>
      <c r="DO791" s="300"/>
      <c r="DP791" s="300"/>
      <c r="DQ791" s="300"/>
      <c r="DR791" s="300"/>
      <c r="DS791" s="300"/>
      <c r="DT791" s="300"/>
      <c r="DU791" s="300"/>
      <c r="DV791" s="300"/>
      <c r="DW791" s="300"/>
      <c r="DX791" s="300"/>
      <c r="DY791" s="300"/>
      <c r="DZ791" s="300"/>
      <c r="EA791" s="300"/>
      <c r="EB791" s="300"/>
      <c r="EC791" s="300"/>
      <c r="ED791" s="300"/>
      <c r="EE791" s="300"/>
      <c r="EF791" s="300"/>
      <c r="EG791" s="301"/>
      <c r="EH791" s="301"/>
      <c r="EI791" s="301"/>
      <c r="EJ791" s="301"/>
      <c r="EK791" s="301"/>
      <c r="EL791" s="301"/>
      <c r="EM791" s="301"/>
      <c r="EN791" s="301"/>
      <c r="EO791" s="301"/>
      <c r="EP791" s="301"/>
      <c r="EQ791" s="301"/>
      <c r="ER791" s="301"/>
      <c r="ES791" s="301"/>
      <c r="ET791" s="301"/>
    </row>
    <row r="792" spans="1:150" x14ac:dyDescent="0.25">
      <c r="A792" s="301"/>
      <c r="C792" s="301"/>
      <c r="D792" s="301"/>
      <c r="E792" s="301"/>
      <c r="F792" s="301"/>
      <c r="G792" s="301"/>
      <c r="H792" s="301"/>
      <c r="I792" s="301"/>
      <c r="J792" s="300"/>
      <c r="K792" s="300"/>
      <c r="L792" s="300"/>
      <c r="M792" s="300"/>
      <c r="N792" s="300"/>
      <c r="O792" s="300"/>
      <c r="P792" s="300"/>
      <c r="Q792" s="300"/>
      <c r="R792" s="300"/>
      <c r="S792" s="300"/>
      <c r="T792" s="300"/>
      <c r="U792" s="300"/>
      <c r="V792" s="300"/>
      <c r="W792" s="300"/>
      <c r="X792" s="300"/>
      <c r="Y792" s="300"/>
      <c r="Z792" s="300"/>
      <c r="AA792" s="300"/>
      <c r="AB792" s="300"/>
      <c r="AC792" s="300"/>
      <c r="AD792" s="300"/>
      <c r="AE792" s="300"/>
      <c r="AF792" s="300"/>
      <c r="AG792" s="300"/>
      <c r="AH792" s="300"/>
      <c r="AI792" s="300"/>
      <c r="AJ792" s="300"/>
      <c r="AK792" s="300"/>
      <c r="AL792" s="300"/>
      <c r="AM792" s="300"/>
      <c r="AN792" s="300"/>
      <c r="AO792" s="300"/>
      <c r="AP792" s="300"/>
      <c r="AQ792" s="300"/>
      <c r="AR792" s="300"/>
      <c r="AS792" s="300"/>
      <c r="AT792" s="300"/>
      <c r="AU792" s="300"/>
      <c r="AV792" s="300"/>
      <c r="AW792" s="300"/>
      <c r="AX792" s="300"/>
      <c r="AY792" s="300"/>
      <c r="AZ792" s="300"/>
      <c r="BA792" s="300"/>
      <c r="BB792" s="300"/>
      <c r="BC792" s="300"/>
      <c r="BD792" s="300"/>
      <c r="BE792" s="300"/>
      <c r="BF792" s="300"/>
      <c r="BG792" s="300"/>
      <c r="BH792" s="300"/>
      <c r="BI792" s="300"/>
      <c r="BJ792" s="300"/>
      <c r="BK792" s="300"/>
      <c r="BL792" s="300"/>
      <c r="BM792" s="300"/>
      <c r="BN792" s="300"/>
      <c r="BO792" s="300"/>
      <c r="BP792" s="300"/>
      <c r="BQ792" s="300"/>
      <c r="BR792" s="300"/>
      <c r="BS792" s="300"/>
      <c r="BT792" s="300"/>
      <c r="BU792" s="300"/>
      <c r="BV792" s="300"/>
      <c r="BW792" s="300"/>
      <c r="BX792" s="300"/>
      <c r="BY792" s="300"/>
      <c r="BZ792" s="300"/>
      <c r="CA792" s="300"/>
      <c r="CB792" s="300"/>
      <c r="CC792" s="300"/>
      <c r="CD792" s="300"/>
      <c r="CE792" s="300"/>
      <c r="CF792" s="300"/>
      <c r="CG792" s="300"/>
      <c r="CH792" s="300"/>
      <c r="CI792" s="300"/>
      <c r="CJ792" s="300"/>
      <c r="CK792" s="300"/>
      <c r="CL792" s="300"/>
      <c r="CM792" s="300"/>
      <c r="CN792" s="300"/>
      <c r="CO792" s="300"/>
      <c r="CP792" s="300"/>
      <c r="CQ792" s="300"/>
      <c r="CR792" s="300"/>
      <c r="CS792" s="300"/>
      <c r="CT792" s="300"/>
      <c r="CU792" s="300"/>
      <c r="CV792" s="300"/>
      <c r="CW792" s="300"/>
      <c r="CX792" s="300"/>
      <c r="CY792" s="300"/>
      <c r="CZ792" s="300"/>
      <c r="DA792" s="300"/>
      <c r="DB792" s="300"/>
      <c r="DC792" s="300"/>
      <c r="DD792" s="300"/>
      <c r="DE792" s="300"/>
      <c r="DF792" s="300"/>
      <c r="DG792" s="300"/>
      <c r="DH792" s="300"/>
      <c r="DI792" s="300"/>
      <c r="DJ792" s="300"/>
      <c r="DK792" s="300"/>
      <c r="DL792" s="300"/>
      <c r="DM792" s="300"/>
      <c r="DN792" s="300"/>
      <c r="DO792" s="300"/>
      <c r="DP792" s="300"/>
      <c r="DQ792" s="300"/>
      <c r="DR792" s="300"/>
      <c r="DS792" s="300"/>
      <c r="DT792" s="300"/>
      <c r="DU792" s="300"/>
      <c r="DV792" s="300"/>
      <c r="DW792" s="300"/>
      <c r="DX792" s="300"/>
      <c r="DY792" s="300"/>
      <c r="DZ792" s="300"/>
      <c r="EA792" s="300"/>
      <c r="EB792" s="300"/>
      <c r="EC792" s="300"/>
      <c r="ED792" s="300"/>
      <c r="EE792" s="300"/>
      <c r="EF792" s="300"/>
      <c r="EG792" s="301"/>
      <c r="EH792" s="301"/>
      <c r="EI792" s="301"/>
      <c r="EJ792" s="301"/>
      <c r="EK792" s="301"/>
      <c r="EL792" s="301"/>
      <c r="EM792" s="301"/>
      <c r="EN792" s="301"/>
      <c r="EO792" s="301"/>
      <c r="EP792" s="301"/>
      <c r="EQ792" s="301"/>
      <c r="ER792" s="301"/>
      <c r="ES792" s="301"/>
      <c r="ET792" s="301"/>
    </row>
    <row r="793" spans="1:150" x14ac:dyDescent="0.25">
      <c r="A793" s="301"/>
      <c r="C793" s="301"/>
      <c r="D793" s="301"/>
      <c r="E793" s="301"/>
      <c r="F793" s="301"/>
      <c r="G793" s="301"/>
      <c r="H793" s="301"/>
      <c r="I793" s="301"/>
      <c r="J793" s="300"/>
      <c r="K793" s="300"/>
      <c r="L793" s="300"/>
      <c r="M793" s="300"/>
      <c r="N793" s="300"/>
      <c r="O793" s="300"/>
      <c r="P793" s="300"/>
      <c r="Q793" s="300"/>
      <c r="R793" s="300"/>
      <c r="S793" s="300"/>
      <c r="T793" s="300"/>
      <c r="U793" s="300"/>
      <c r="V793" s="300"/>
      <c r="W793" s="300"/>
      <c r="X793" s="300"/>
      <c r="Y793" s="300"/>
      <c r="Z793" s="300"/>
      <c r="AA793" s="300"/>
      <c r="AB793" s="300"/>
      <c r="AC793" s="300"/>
      <c r="AD793" s="300"/>
      <c r="AE793" s="300"/>
      <c r="AF793" s="300"/>
      <c r="AG793" s="300"/>
      <c r="AH793" s="300"/>
      <c r="AI793" s="300"/>
      <c r="AJ793" s="300"/>
      <c r="AK793" s="300"/>
      <c r="AL793" s="300"/>
      <c r="AM793" s="300"/>
      <c r="AN793" s="300"/>
      <c r="AO793" s="300"/>
      <c r="AP793" s="300"/>
      <c r="AQ793" s="300"/>
      <c r="AR793" s="300"/>
      <c r="AS793" s="300"/>
      <c r="AT793" s="300"/>
      <c r="AU793" s="300"/>
      <c r="AV793" s="300"/>
      <c r="AW793" s="300"/>
      <c r="AX793" s="300"/>
      <c r="AY793" s="300"/>
      <c r="AZ793" s="300"/>
      <c r="BA793" s="300"/>
      <c r="BB793" s="300"/>
      <c r="BC793" s="300"/>
      <c r="BD793" s="300"/>
      <c r="BE793" s="300"/>
      <c r="BF793" s="300"/>
      <c r="BG793" s="300"/>
      <c r="BH793" s="300"/>
      <c r="BI793" s="300"/>
      <c r="BJ793" s="300"/>
      <c r="BK793" s="300"/>
      <c r="BL793" s="300"/>
      <c r="BM793" s="300"/>
      <c r="BN793" s="300"/>
      <c r="BO793" s="300"/>
      <c r="BP793" s="300"/>
      <c r="BQ793" s="300"/>
      <c r="BR793" s="300"/>
      <c r="BS793" s="300"/>
      <c r="BT793" s="300"/>
      <c r="BU793" s="300"/>
      <c r="BV793" s="300"/>
      <c r="BW793" s="300"/>
      <c r="BX793" s="300"/>
      <c r="BY793" s="300"/>
      <c r="BZ793" s="300"/>
      <c r="CA793" s="300"/>
      <c r="CB793" s="300"/>
      <c r="CC793" s="300"/>
      <c r="CD793" s="300"/>
      <c r="CE793" s="300"/>
      <c r="CF793" s="300"/>
      <c r="CG793" s="300"/>
      <c r="CH793" s="300"/>
      <c r="CI793" s="300"/>
      <c r="CJ793" s="300"/>
      <c r="CK793" s="300"/>
      <c r="CL793" s="300"/>
      <c r="CM793" s="300"/>
      <c r="CN793" s="300"/>
      <c r="CO793" s="300"/>
      <c r="CP793" s="300"/>
      <c r="CQ793" s="300"/>
      <c r="CR793" s="300"/>
      <c r="CS793" s="300"/>
      <c r="CT793" s="300"/>
      <c r="CU793" s="300"/>
      <c r="CV793" s="300"/>
      <c r="CW793" s="300"/>
      <c r="CX793" s="300"/>
      <c r="CY793" s="300"/>
      <c r="CZ793" s="300"/>
      <c r="DA793" s="300"/>
      <c r="DB793" s="300"/>
      <c r="DC793" s="300"/>
      <c r="DD793" s="300"/>
      <c r="DE793" s="300"/>
      <c r="DF793" s="300"/>
      <c r="DG793" s="300"/>
      <c r="DH793" s="300"/>
      <c r="DI793" s="300"/>
      <c r="DJ793" s="300"/>
      <c r="DK793" s="300"/>
      <c r="DL793" s="300"/>
      <c r="DM793" s="300"/>
      <c r="DN793" s="300"/>
      <c r="DO793" s="300"/>
      <c r="DP793" s="300"/>
      <c r="DQ793" s="300"/>
      <c r="DR793" s="300"/>
      <c r="DS793" s="300"/>
      <c r="DT793" s="300"/>
      <c r="DU793" s="300"/>
      <c r="DV793" s="300"/>
      <c r="DW793" s="300"/>
      <c r="DX793" s="300"/>
      <c r="DY793" s="300"/>
      <c r="DZ793" s="300"/>
      <c r="EA793" s="300"/>
      <c r="EB793" s="300"/>
      <c r="EC793" s="300"/>
      <c r="ED793" s="300"/>
      <c r="EE793" s="300"/>
      <c r="EF793" s="300"/>
      <c r="EG793" s="301"/>
      <c r="EH793" s="301"/>
      <c r="EI793" s="301"/>
      <c r="EJ793" s="301"/>
      <c r="EK793" s="301"/>
      <c r="EL793" s="301"/>
      <c r="EM793" s="301"/>
      <c r="EN793" s="301"/>
      <c r="EO793" s="301"/>
      <c r="EP793" s="301"/>
      <c r="EQ793" s="301"/>
      <c r="ER793" s="301"/>
      <c r="ES793" s="301"/>
      <c r="ET793" s="301"/>
    </row>
    <row r="794" spans="1:150" x14ac:dyDescent="0.25">
      <c r="A794" s="301"/>
      <c r="C794" s="301"/>
      <c r="D794" s="301"/>
      <c r="E794" s="301"/>
      <c r="F794" s="301"/>
      <c r="G794" s="301"/>
      <c r="H794" s="301"/>
      <c r="I794" s="301"/>
      <c r="J794" s="300"/>
      <c r="K794" s="300"/>
      <c r="L794" s="300"/>
      <c r="M794" s="300"/>
      <c r="N794" s="300"/>
      <c r="O794" s="300"/>
      <c r="P794" s="300"/>
      <c r="Q794" s="300"/>
      <c r="R794" s="300"/>
      <c r="S794" s="300"/>
      <c r="T794" s="300"/>
      <c r="U794" s="300"/>
      <c r="V794" s="300"/>
      <c r="W794" s="300"/>
      <c r="X794" s="300"/>
      <c r="Y794" s="300"/>
      <c r="Z794" s="300"/>
      <c r="AA794" s="300"/>
      <c r="AB794" s="300"/>
      <c r="AC794" s="300"/>
      <c r="AD794" s="300"/>
      <c r="AE794" s="300"/>
      <c r="AF794" s="300"/>
      <c r="AG794" s="300"/>
      <c r="AH794" s="300"/>
      <c r="AI794" s="300"/>
      <c r="AJ794" s="300"/>
      <c r="AK794" s="300"/>
      <c r="AL794" s="300"/>
      <c r="AM794" s="300"/>
      <c r="AN794" s="300"/>
      <c r="AO794" s="300"/>
      <c r="AP794" s="300"/>
      <c r="AQ794" s="300"/>
      <c r="AR794" s="300"/>
      <c r="AS794" s="300"/>
      <c r="AT794" s="300"/>
      <c r="AU794" s="300"/>
      <c r="AV794" s="300"/>
      <c r="AW794" s="300"/>
      <c r="AX794" s="300"/>
      <c r="AY794" s="300"/>
      <c r="AZ794" s="300"/>
      <c r="BA794" s="300"/>
      <c r="BB794" s="300"/>
      <c r="BC794" s="300"/>
      <c r="BD794" s="300"/>
      <c r="BE794" s="300"/>
      <c r="BF794" s="300"/>
      <c r="BG794" s="300"/>
      <c r="BH794" s="300"/>
      <c r="BI794" s="300"/>
      <c r="BJ794" s="300"/>
      <c r="BK794" s="300"/>
      <c r="BL794" s="300"/>
      <c r="BM794" s="300"/>
      <c r="BN794" s="300"/>
      <c r="BO794" s="300"/>
      <c r="BP794" s="300"/>
      <c r="BQ794" s="300"/>
      <c r="BR794" s="300"/>
      <c r="BS794" s="300"/>
      <c r="BT794" s="300"/>
      <c r="BU794" s="300"/>
      <c r="BV794" s="300"/>
      <c r="BW794" s="300"/>
      <c r="BX794" s="300"/>
      <c r="BY794" s="300"/>
      <c r="BZ794" s="300"/>
      <c r="CA794" s="300"/>
      <c r="CB794" s="300"/>
      <c r="CC794" s="300"/>
      <c r="CD794" s="300"/>
      <c r="CE794" s="300"/>
      <c r="CF794" s="300"/>
      <c r="CG794" s="300"/>
      <c r="CH794" s="300"/>
      <c r="CI794" s="300"/>
      <c r="CJ794" s="300"/>
      <c r="CK794" s="300"/>
      <c r="CL794" s="300"/>
      <c r="CM794" s="300"/>
      <c r="CN794" s="300"/>
      <c r="CO794" s="300"/>
      <c r="CP794" s="300"/>
      <c r="CQ794" s="300"/>
      <c r="CR794" s="300"/>
      <c r="CS794" s="300"/>
      <c r="CT794" s="300"/>
      <c r="CU794" s="300"/>
      <c r="CV794" s="300"/>
      <c r="CW794" s="300"/>
      <c r="CX794" s="300"/>
      <c r="CY794" s="300"/>
      <c r="CZ794" s="300"/>
      <c r="DA794" s="300"/>
      <c r="DB794" s="300"/>
      <c r="DC794" s="300"/>
      <c r="DD794" s="300"/>
      <c r="DE794" s="300"/>
      <c r="DF794" s="300"/>
      <c r="DG794" s="300"/>
      <c r="DH794" s="300"/>
      <c r="DI794" s="300"/>
      <c r="DJ794" s="300"/>
      <c r="DK794" s="300"/>
      <c r="DL794" s="300"/>
      <c r="DM794" s="300"/>
      <c r="DN794" s="300"/>
      <c r="DO794" s="300"/>
      <c r="DP794" s="300"/>
      <c r="DQ794" s="300"/>
      <c r="DR794" s="300"/>
      <c r="DS794" s="300"/>
      <c r="DT794" s="300"/>
      <c r="DU794" s="300"/>
      <c r="DV794" s="300"/>
      <c r="DW794" s="300"/>
      <c r="DX794" s="300"/>
      <c r="DY794" s="300"/>
      <c r="DZ794" s="300"/>
      <c r="EA794" s="300"/>
      <c r="EB794" s="300"/>
      <c r="EC794" s="300"/>
      <c r="ED794" s="300"/>
      <c r="EE794" s="300"/>
      <c r="EF794" s="300"/>
      <c r="EG794" s="301"/>
      <c r="EH794" s="301"/>
      <c r="EI794" s="301"/>
      <c r="EJ794" s="301"/>
      <c r="EK794" s="301"/>
      <c r="EL794" s="301"/>
      <c r="EM794" s="301"/>
      <c r="EN794" s="301"/>
      <c r="EO794" s="301"/>
      <c r="EP794" s="301"/>
      <c r="EQ794" s="301"/>
      <c r="ER794" s="301"/>
      <c r="ES794" s="301"/>
      <c r="ET794" s="301"/>
    </row>
    <row r="795" spans="1:150" x14ac:dyDescent="0.25">
      <c r="A795" s="301"/>
      <c r="C795" s="301"/>
      <c r="D795" s="301"/>
      <c r="E795" s="301"/>
      <c r="F795" s="301"/>
      <c r="G795" s="301"/>
      <c r="H795" s="301"/>
      <c r="I795" s="301"/>
      <c r="J795" s="300"/>
      <c r="K795" s="300"/>
      <c r="L795" s="300"/>
      <c r="M795" s="300"/>
      <c r="N795" s="300"/>
      <c r="O795" s="300"/>
      <c r="P795" s="300"/>
      <c r="Q795" s="300"/>
      <c r="R795" s="300"/>
      <c r="S795" s="300"/>
      <c r="T795" s="300"/>
      <c r="U795" s="300"/>
      <c r="V795" s="300"/>
      <c r="W795" s="300"/>
      <c r="X795" s="300"/>
      <c r="Y795" s="300"/>
      <c r="Z795" s="300"/>
      <c r="AA795" s="300"/>
      <c r="AB795" s="300"/>
      <c r="AC795" s="300"/>
      <c r="AD795" s="300"/>
      <c r="AE795" s="300"/>
      <c r="AF795" s="300"/>
      <c r="AG795" s="300"/>
      <c r="AH795" s="300"/>
      <c r="AI795" s="300"/>
      <c r="AJ795" s="300"/>
      <c r="AK795" s="300"/>
      <c r="AL795" s="300"/>
      <c r="AM795" s="300"/>
      <c r="AN795" s="300"/>
      <c r="AO795" s="300"/>
      <c r="AP795" s="300"/>
      <c r="AQ795" s="300"/>
      <c r="AR795" s="300"/>
      <c r="AS795" s="300"/>
      <c r="AT795" s="300"/>
      <c r="AU795" s="300"/>
      <c r="AV795" s="300"/>
      <c r="AW795" s="300"/>
      <c r="AX795" s="300"/>
      <c r="AY795" s="300"/>
      <c r="AZ795" s="300"/>
      <c r="BA795" s="300"/>
      <c r="BB795" s="300"/>
      <c r="BC795" s="300"/>
      <c r="BD795" s="300"/>
      <c r="BE795" s="300"/>
      <c r="BF795" s="300"/>
      <c r="BG795" s="300"/>
      <c r="BH795" s="300"/>
      <c r="BI795" s="300"/>
      <c r="BJ795" s="300"/>
      <c r="BK795" s="300"/>
      <c r="BL795" s="300"/>
      <c r="BM795" s="300"/>
      <c r="BN795" s="300"/>
      <c r="BO795" s="300"/>
      <c r="BP795" s="300"/>
      <c r="BQ795" s="300"/>
      <c r="BR795" s="300"/>
      <c r="BS795" s="300"/>
      <c r="BT795" s="300"/>
      <c r="BU795" s="300"/>
      <c r="BV795" s="300"/>
      <c r="BW795" s="300"/>
      <c r="BX795" s="300"/>
      <c r="BY795" s="300"/>
      <c r="BZ795" s="300"/>
      <c r="CA795" s="300"/>
      <c r="CB795" s="300"/>
      <c r="CC795" s="300"/>
      <c r="CD795" s="300"/>
      <c r="CE795" s="300"/>
      <c r="CF795" s="300"/>
      <c r="CG795" s="300"/>
      <c r="CH795" s="300"/>
      <c r="CI795" s="300"/>
      <c r="CJ795" s="300"/>
      <c r="CK795" s="300"/>
      <c r="CL795" s="300"/>
      <c r="CM795" s="300"/>
      <c r="CN795" s="300"/>
      <c r="CO795" s="300"/>
      <c r="CP795" s="300"/>
      <c r="CQ795" s="300"/>
      <c r="CR795" s="300"/>
      <c r="CS795" s="300"/>
      <c r="CT795" s="300"/>
      <c r="CU795" s="300"/>
      <c r="CV795" s="300"/>
      <c r="CW795" s="300"/>
      <c r="CX795" s="300"/>
      <c r="CY795" s="300"/>
      <c r="CZ795" s="300"/>
      <c r="DA795" s="300"/>
      <c r="DB795" s="300"/>
      <c r="DC795" s="300"/>
      <c r="DD795" s="300"/>
      <c r="DE795" s="300"/>
      <c r="DF795" s="300"/>
      <c r="DG795" s="300"/>
      <c r="DH795" s="300"/>
      <c r="DI795" s="300"/>
      <c r="DJ795" s="300"/>
      <c r="DK795" s="300"/>
      <c r="DL795" s="300"/>
      <c r="DM795" s="300"/>
      <c r="DN795" s="300"/>
      <c r="DO795" s="300"/>
      <c r="DP795" s="300"/>
      <c r="DQ795" s="300"/>
      <c r="DR795" s="300"/>
      <c r="DS795" s="300"/>
      <c r="DT795" s="300"/>
      <c r="DU795" s="300"/>
      <c r="DV795" s="300"/>
      <c r="DW795" s="300"/>
      <c r="DX795" s="300"/>
      <c r="DY795" s="300"/>
      <c r="DZ795" s="300"/>
      <c r="EA795" s="300"/>
      <c r="EB795" s="300"/>
      <c r="EC795" s="300"/>
      <c r="ED795" s="300"/>
      <c r="EE795" s="300"/>
      <c r="EF795" s="300"/>
      <c r="EG795" s="301"/>
      <c r="EH795" s="301"/>
      <c r="EI795" s="301"/>
      <c r="EJ795" s="301"/>
      <c r="EK795" s="301"/>
      <c r="EL795" s="301"/>
      <c r="EM795" s="301"/>
      <c r="EN795" s="301"/>
      <c r="EO795" s="301"/>
      <c r="EP795" s="301"/>
      <c r="EQ795" s="301"/>
      <c r="ER795" s="301"/>
      <c r="ES795" s="301"/>
      <c r="ET795" s="301"/>
    </row>
    <row r="796" spans="1:150" x14ac:dyDescent="0.25">
      <c r="A796" s="301"/>
      <c r="C796" s="301"/>
      <c r="D796" s="301"/>
      <c r="E796" s="301"/>
      <c r="F796" s="301"/>
      <c r="G796" s="301"/>
      <c r="H796" s="301"/>
      <c r="I796" s="301"/>
      <c r="J796" s="300"/>
      <c r="K796" s="300"/>
      <c r="L796" s="300"/>
      <c r="M796" s="300"/>
      <c r="N796" s="300"/>
      <c r="O796" s="300"/>
      <c r="P796" s="300"/>
      <c r="Q796" s="300"/>
      <c r="R796" s="300"/>
      <c r="S796" s="300"/>
      <c r="T796" s="300"/>
      <c r="U796" s="300"/>
      <c r="V796" s="300"/>
      <c r="W796" s="300"/>
      <c r="X796" s="300"/>
      <c r="Y796" s="300"/>
      <c r="Z796" s="300"/>
      <c r="AA796" s="300"/>
      <c r="AB796" s="300"/>
      <c r="AC796" s="300"/>
      <c r="AD796" s="300"/>
      <c r="AE796" s="300"/>
      <c r="AF796" s="300"/>
      <c r="AG796" s="300"/>
      <c r="AH796" s="300"/>
      <c r="AI796" s="300"/>
      <c r="AJ796" s="300"/>
      <c r="AK796" s="300"/>
      <c r="AL796" s="300"/>
      <c r="AM796" s="300"/>
      <c r="AN796" s="300"/>
      <c r="AO796" s="300"/>
      <c r="AP796" s="300"/>
      <c r="AQ796" s="300"/>
      <c r="AR796" s="300"/>
      <c r="AS796" s="300"/>
      <c r="AT796" s="300"/>
      <c r="AU796" s="300"/>
      <c r="AV796" s="300"/>
      <c r="AW796" s="300"/>
      <c r="AX796" s="300"/>
      <c r="AY796" s="300"/>
      <c r="AZ796" s="300"/>
      <c r="BA796" s="300"/>
      <c r="BB796" s="300"/>
      <c r="BC796" s="300"/>
      <c r="BD796" s="300"/>
      <c r="BE796" s="300"/>
      <c r="BF796" s="300"/>
      <c r="BG796" s="300"/>
      <c r="BH796" s="300"/>
      <c r="BI796" s="300"/>
      <c r="BJ796" s="300"/>
      <c r="BK796" s="300"/>
      <c r="BL796" s="300"/>
      <c r="BM796" s="300"/>
      <c r="BN796" s="300"/>
      <c r="BO796" s="300"/>
      <c r="BP796" s="300"/>
      <c r="BQ796" s="300"/>
      <c r="BR796" s="300"/>
      <c r="BS796" s="300"/>
      <c r="BT796" s="300"/>
      <c r="BU796" s="300"/>
      <c r="BV796" s="300"/>
      <c r="BW796" s="300"/>
      <c r="BX796" s="300"/>
      <c r="BY796" s="300"/>
      <c r="BZ796" s="300"/>
      <c r="CA796" s="300"/>
      <c r="CB796" s="300"/>
      <c r="CC796" s="300"/>
      <c r="CD796" s="300"/>
      <c r="CE796" s="300"/>
      <c r="CF796" s="300"/>
      <c r="CG796" s="300"/>
      <c r="CH796" s="300"/>
      <c r="CI796" s="300"/>
      <c r="CJ796" s="300"/>
      <c r="CK796" s="300"/>
      <c r="CL796" s="300"/>
      <c r="CM796" s="300"/>
      <c r="CN796" s="300"/>
      <c r="CO796" s="300"/>
      <c r="CP796" s="300"/>
      <c r="CQ796" s="300"/>
      <c r="CR796" s="300"/>
      <c r="CS796" s="300"/>
      <c r="CT796" s="300"/>
      <c r="CU796" s="300"/>
      <c r="CV796" s="300"/>
      <c r="CW796" s="300"/>
      <c r="CX796" s="300"/>
      <c r="CY796" s="300"/>
      <c r="CZ796" s="300"/>
      <c r="DA796" s="300"/>
      <c r="DB796" s="300"/>
      <c r="DC796" s="300"/>
      <c r="DD796" s="300"/>
      <c r="DE796" s="300"/>
      <c r="DF796" s="300"/>
      <c r="DG796" s="300"/>
      <c r="DH796" s="300"/>
      <c r="DI796" s="300"/>
      <c r="DJ796" s="300"/>
      <c r="DK796" s="300"/>
      <c r="DL796" s="300"/>
      <c r="DM796" s="300"/>
      <c r="DN796" s="300"/>
      <c r="DO796" s="300"/>
      <c r="DP796" s="300"/>
      <c r="DQ796" s="300"/>
      <c r="DR796" s="300"/>
      <c r="DS796" s="300"/>
      <c r="DT796" s="300"/>
      <c r="DU796" s="300"/>
      <c r="DV796" s="300"/>
      <c r="DW796" s="300"/>
      <c r="DX796" s="300"/>
      <c r="DY796" s="300"/>
      <c r="DZ796" s="300"/>
      <c r="EA796" s="300"/>
      <c r="EB796" s="300"/>
      <c r="EC796" s="300"/>
      <c r="ED796" s="300"/>
      <c r="EE796" s="300"/>
      <c r="EF796" s="300"/>
      <c r="EG796" s="301"/>
      <c r="EH796" s="301"/>
      <c r="EI796" s="301"/>
      <c r="EJ796" s="301"/>
      <c r="EK796" s="301"/>
      <c r="EL796" s="301"/>
      <c r="EM796" s="301"/>
      <c r="EN796" s="301"/>
      <c r="EO796" s="301"/>
      <c r="EP796" s="301"/>
      <c r="EQ796" s="301"/>
      <c r="ER796" s="301"/>
      <c r="ES796" s="301"/>
      <c r="ET796" s="301"/>
    </row>
    <row r="797" spans="1:150" x14ac:dyDescent="0.25">
      <c r="A797" s="301"/>
      <c r="C797" s="301"/>
      <c r="D797" s="301"/>
      <c r="E797" s="301"/>
      <c r="F797" s="301"/>
      <c r="G797" s="301"/>
      <c r="H797" s="301"/>
      <c r="I797" s="301"/>
      <c r="J797" s="300"/>
      <c r="K797" s="300"/>
      <c r="L797" s="300"/>
      <c r="M797" s="300"/>
      <c r="N797" s="300"/>
      <c r="O797" s="300"/>
      <c r="P797" s="300"/>
      <c r="Q797" s="300"/>
      <c r="R797" s="300"/>
      <c r="S797" s="300"/>
      <c r="T797" s="300"/>
      <c r="U797" s="300"/>
      <c r="V797" s="300"/>
      <c r="W797" s="300"/>
      <c r="X797" s="300"/>
      <c r="Y797" s="300"/>
      <c r="Z797" s="300"/>
      <c r="AA797" s="300"/>
      <c r="AB797" s="300"/>
      <c r="AC797" s="300"/>
      <c r="AD797" s="300"/>
      <c r="AE797" s="300"/>
      <c r="AF797" s="300"/>
      <c r="AG797" s="300"/>
      <c r="AH797" s="300"/>
      <c r="AI797" s="300"/>
      <c r="AJ797" s="300"/>
      <c r="AK797" s="300"/>
      <c r="AL797" s="300"/>
      <c r="AM797" s="300"/>
      <c r="AN797" s="300"/>
      <c r="AO797" s="300"/>
      <c r="AP797" s="300"/>
      <c r="AQ797" s="300"/>
      <c r="AR797" s="300"/>
      <c r="AS797" s="300"/>
      <c r="AT797" s="300"/>
      <c r="AU797" s="300"/>
      <c r="AV797" s="300"/>
      <c r="AW797" s="300"/>
      <c r="AX797" s="300"/>
      <c r="AY797" s="300"/>
      <c r="AZ797" s="300"/>
      <c r="BA797" s="300"/>
      <c r="BB797" s="300"/>
      <c r="BC797" s="300"/>
      <c r="BD797" s="300"/>
      <c r="BE797" s="300"/>
      <c r="BF797" s="300"/>
      <c r="BG797" s="300"/>
      <c r="BH797" s="300"/>
      <c r="BI797" s="300"/>
      <c r="BJ797" s="300"/>
      <c r="BK797" s="300"/>
      <c r="BL797" s="300"/>
      <c r="BM797" s="300"/>
      <c r="BN797" s="300"/>
      <c r="BO797" s="300"/>
      <c r="BP797" s="300"/>
      <c r="BQ797" s="300"/>
      <c r="BR797" s="300"/>
      <c r="BS797" s="300"/>
      <c r="BT797" s="300"/>
      <c r="BU797" s="300"/>
      <c r="BV797" s="300"/>
      <c r="BW797" s="300"/>
      <c r="BX797" s="300"/>
      <c r="BY797" s="300"/>
      <c r="BZ797" s="300"/>
      <c r="CA797" s="300"/>
      <c r="CB797" s="300"/>
      <c r="CC797" s="300"/>
      <c r="CD797" s="300"/>
      <c r="CE797" s="300"/>
      <c r="CF797" s="300"/>
      <c r="CG797" s="300"/>
      <c r="CH797" s="300"/>
      <c r="CI797" s="300"/>
      <c r="CJ797" s="300"/>
      <c r="CK797" s="300"/>
      <c r="CL797" s="300"/>
      <c r="CM797" s="300"/>
      <c r="CN797" s="300"/>
      <c r="CO797" s="300"/>
      <c r="CP797" s="300"/>
      <c r="CQ797" s="300"/>
      <c r="CR797" s="300"/>
      <c r="CS797" s="300"/>
      <c r="CT797" s="300"/>
      <c r="CU797" s="300"/>
      <c r="CV797" s="300"/>
      <c r="CW797" s="300"/>
      <c r="CX797" s="300"/>
      <c r="CY797" s="300"/>
      <c r="CZ797" s="300"/>
      <c r="DA797" s="300"/>
      <c r="DB797" s="300"/>
      <c r="DC797" s="300"/>
      <c r="DD797" s="300"/>
      <c r="DE797" s="300"/>
      <c r="DF797" s="300"/>
      <c r="DG797" s="300"/>
      <c r="DH797" s="300"/>
      <c r="DI797" s="300"/>
      <c r="DJ797" s="300"/>
      <c r="DK797" s="300"/>
      <c r="DL797" s="300"/>
      <c r="DM797" s="300"/>
      <c r="DN797" s="300"/>
      <c r="DO797" s="300"/>
      <c r="DP797" s="300"/>
      <c r="DQ797" s="300"/>
      <c r="DR797" s="300"/>
      <c r="DS797" s="300"/>
      <c r="DT797" s="300"/>
      <c r="DU797" s="300"/>
      <c r="DV797" s="300"/>
      <c r="DW797" s="300"/>
      <c r="DX797" s="300"/>
      <c r="DY797" s="300"/>
      <c r="DZ797" s="300"/>
      <c r="EA797" s="300"/>
      <c r="EB797" s="300"/>
      <c r="EC797" s="300"/>
      <c r="ED797" s="300"/>
      <c r="EE797" s="300"/>
      <c r="EF797" s="300"/>
      <c r="EG797" s="301"/>
      <c r="EH797" s="301"/>
      <c r="EI797" s="301"/>
      <c r="EJ797" s="301"/>
      <c r="EK797" s="301"/>
      <c r="EL797" s="301"/>
      <c r="EM797" s="301"/>
      <c r="EN797" s="301"/>
      <c r="EO797" s="301"/>
      <c r="EP797" s="301"/>
      <c r="EQ797" s="301"/>
      <c r="ER797" s="301"/>
      <c r="ES797" s="301"/>
      <c r="ET797" s="301"/>
    </row>
    <row r="798" spans="1:150" x14ac:dyDescent="0.25">
      <c r="A798" s="301"/>
      <c r="C798" s="301"/>
      <c r="D798" s="301"/>
      <c r="E798" s="301"/>
      <c r="F798" s="301"/>
      <c r="G798" s="301"/>
      <c r="H798" s="301"/>
      <c r="I798" s="301"/>
      <c r="J798" s="300"/>
      <c r="K798" s="300"/>
      <c r="L798" s="300"/>
      <c r="M798" s="300"/>
      <c r="N798" s="300"/>
      <c r="O798" s="300"/>
      <c r="P798" s="300"/>
      <c r="Q798" s="300"/>
      <c r="R798" s="300"/>
      <c r="S798" s="300"/>
      <c r="T798" s="300"/>
      <c r="U798" s="300"/>
      <c r="V798" s="300"/>
      <c r="W798" s="300"/>
      <c r="X798" s="300"/>
      <c r="Y798" s="300"/>
      <c r="Z798" s="300"/>
      <c r="AA798" s="300"/>
      <c r="AB798" s="300"/>
      <c r="AC798" s="300"/>
      <c r="AD798" s="300"/>
      <c r="AE798" s="300"/>
      <c r="AF798" s="300"/>
      <c r="AG798" s="300"/>
      <c r="AH798" s="300"/>
      <c r="AI798" s="300"/>
      <c r="AJ798" s="300"/>
      <c r="AK798" s="300"/>
      <c r="AL798" s="300"/>
      <c r="AM798" s="300"/>
      <c r="AN798" s="300"/>
      <c r="AO798" s="300"/>
      <c r="AP798" s="300"/>
      <c r="AQ798" s="300"/>
      <c r="AR798" s="300"/>
      <c r="AS798" s="300"/>
      <c r="AT798" s="300"/>
      <c r="AU798" s="300"/>
      <c r="AV798" s="300"/>
      <c r="AW798" s="300"/>
      <c r="AX798" s="300"/>
      <c r="AY798" s="300"/>
      <c r="AZ798" s="300"/>
      <c r="BA798" s="300"/>
      <c r="BB798" s="300"/>
      <c r="BC798" s="300"/>
      <c r="BD798" s="300"/>
      <c r="BE798" s="300"/>
      <c r="BF798" s="300"/>
      <c r="BG798" s="300"/>
      <c r="BH798" s="300"/>
      <c r="BI798" s="300"/>
      <c r="BJ798" s="300"/>
      <c r="BK798" s="300"/>
      <c r="BL798" s="300"/>
      <c r="BM798" s="300"/>
      <c r="BN798" s="300"/>
      <c r="BO798" s="300"/>
      <c r="BP798" s="300"/>
      <c r="BQ798" s="300"/>
      <c r="BR798" s="300"/>
      <c r="BS798" s="300"/>
      <c r="BT798" s="300"/>
      <c r="BU798" s="300"/>
      <c r="BV798" s="300"/>
      <c r="BW798" s="300"/>
      <c r="BX798" s="300"/>
      <c r="BY798" s="300"/>
      <c r="BZ798" s="300"/>
      <c r="CA798" s="300"/>
      <c r="CB798" s="300"/>
      <c r="CC798" s="300"/>
      <c r="CD798" s="300"/>
      <c r="CE798" s="300"/>
      <c r="CF798" s="300"/>
      <c r="CG798" s="300"/>
      <c r="CH798" s="300"/>
      <c r="CI798" s="300"/>
      <c r="CJ798" s="300"/>
      <c r="CK798" s="300"/>
      <c r="CL798" s="300"/>
      <c r="CM798" s="300"/>
      <c r="CN798" s="300"/>
      <c r="CO798" s="300"/>
      <c r="CP798" s="300"/>
      <c r="CQ798" s="300"/>
      <c r="CR798" s="300"/>
      <c r="CS798" s="300"/>
      <c r="CT798" s="300"/>
      <c r="CU798" s="300"/>
      <c r="CV798" s="300"/>
      <c r="CW798" s="300"/>
      <c r="CX798" s="300"/>
      <c r="CY798" s="300"/>
      <c r="CZ798" s="300"/>
      <c r="DA798" s="300"/>
      <c r="DB798" s="300"/>
      <c r="DC798" s="300"/>
      <c r="DD798" s="300"/>
      <c r="DE798" s="300"/>
      <c r="DF798" s="300"/>
      <c r="DG798" s="300"/>
      <c r="DH798" s="300"/>
      <c r="DI798" s="300"/>
      <c r="DJ798" s="300"/>
      <c r="DK798" s="300"/>
      <c r="DL798" s="300"/>
      <c r="DM798" s="300"/>
      <c r="DN798" s="300"/>
      <c r="DO798" s="300"/>
      <c r="DP798" s="300"/>
      <c r="DQ798" s="300"/>
      <c r="DR798" s="300"/>
      <c r="DS798" s="300"/>
      <c r="DT798" s="300"/>
      <c r="DU798" s="300"/>
      <c r="DV798" s="300"/>
      <c r="DW798" s="300"/>
      <c r="DX798" s="300"/>
      <c r="DY798" s="300"/>
      <c r="DZ798" s="300"/>
      <c r="EA798" s="300"/>
      <c r="EB798" s="300"/>
      <c r="EC798" s="300"/>
      <c r="ED798" s="300"/>
      <c r="EE798" s="300"/>
      <c r="EF798" s="300"/>
      <c r="EG798" s="301"/>
      <c r="EH798" s="301"/>
      <c r="EI798" s="301"/>
      <c r="EJ798" s="301"/>
      <c r="EK798" s="301"/>
      <c r="EL798" s="301"/>
      <c r="EM798" s="301"/>
      <c r="EN798" s="301"/>
      <c r="EO798" s="301"/>
      <c r="EP798" s="301"/>
      <c r="EQ798" s="301"/>
      <c r="ER798" s="301"/>
      <c r="ES798" s="301"/>
      <c r="ET798" s="301"/>
    </row>
    <row r="799" spans="1:150" x14ac:dyDescent="0.25">
      <c r="A799" s="301"/>
      <c r="C799" s="301"/>
      <c r="D799" s="301"/>
      <c r="E799" s="301"/>
      <c r="F799" s="301"/>
      <c r="G799" s="301"/>
      <c r="H799" s="301"/>
      <c r="I799" s="301"/>
      <c r="J799" s="300"/>
      <c r="K799" s="300"/>
      <c r="L799" s="300"/>
      <c r="M799" s="300"/>
      <c r="N799" s="300"/>
      <c r="O799" s="300"/>
      <c r="P799" s="300"/>
      <c r="Q799" s="300"/>
      <c r="R799" s="300"/>
      <c r="S799" s="300"/>
      <c r="T799" s="300"/>
      <c r="U799" s="300"/>
      <c r="V799" s="300"/>
      <c r="W799" s="300"/>
      <c r="X799" s="300"/>
      <c r="Y799" s="300"/>
      <c r="Z799" s="300"/>
      <c r="AA799" s="300"/>
      <c r="AB799" s="300"/>
      <c r="AC799" s="300"/>
      <c r="AD799" s="300"/>
      <c r="AE799" s="300"/>
      <c r="AF799" s="300"/>
      <c r="AG799" s="300"/>
      <c r="AH799" s="300"/>
      <c r="AI799" s="300"/>
      <c r="AJ799" s="300"/>
      <c r="AK799" s="300"/>
      <c r="AL799" s="300"/>
      <c r="AM799" s="300"/>
      <c r="AN799" s="300"/>
      <c r="AO799" s="300"/>
      <c r="AP799" s="300"/>
      <c r="AQ799" s="300"/>
      <c r="AR799" s="300"/>
      <c r="AS799" s="300"/>
      <c r="AT799" s="300"/>
      <c r="AU799" s="300"/>
      <c r="AV799" s="300"/>
      <c r="AW799" s="300"/>
      <c r="AX799" s="300"/>
      <c r="AY799" s="300"/>
      <c r="AZ799" s="300"/>
      <c r="BA799" s="300"/>
      <c r="BB799" s="300"/>
      <c r="BC799" s="300"/>
      <c r="BD799" s="300"/>
      <c r="BE799" s="300"/>
      <c r="BF799" s="300"/>
      <c r="BG799" s="300"/>
      <c r="BH799" s="300"/>
      <c r="BI799" s="300"/>
      <c r="BJ799" s="300"/>
      <c r="BK799" s="300"/>
      <c r="BL799" s="300"/>
      <c r="BM799" s="300"/>
      <c r="BN799" s="300"/>
      <c r="BO799" s="300"/>
      <c r="BP799" s="300"/>
      <c r="BQ799" s="300"/>
      <c r="BR799" s="300"/>
      <c r="BS799" s="300"/>
      <c r="BT799" s="300"/>
      <c r="BU799" s="300"/>
      <c r="BV799" s="300"/>
      <c r="BW799" s="300"/>
      <c r="BX799" s="300"/>
      <c r="BY799" s="300"/>
      <c r="BZ799" s="300"/>
      <c r="CA799" s="300"/>
      <c r="CB799" s="300"/>
      <c r="CC799" s="300"/>
      <c r="CD799" s="300"/>
      <c r="CE799" s="300"/>
      <c r="CF799" s="300"/>
      <c r="CG799" s="300"/>
      <c r="CH799" s="300"/>
      <c r="CI799" s="300"/>
      <c r="CJ799" s="300"/>
      <c r="CK799" s="300"/>
      <c r="CL799" s="300"/>
      <c r="CM799" s="300"/>
      <c r="CN799" s="300"/>
      <c r="CO799" s="300"/>
      <c r="CP799" s="300"/>
      <c r="CQ799" s="300"/>
      <c r="CR799" s="300"/>
      <c r="CS799" s="300"/>
      <c r="CT799" s="300"/>
      <c r="CU799" s="300"/>
      <c r="CV799" s="300"/>
      <c r="CW799" s="300"/>
      <c r="CX799" s="300"/>
      <c r="CY799" s="300"/>
      <c r="CZ799" s="300"/>
      <c r="DA799" s="300"/>
      <c r="DB799" s="300"/>
      <c r="DC799" s="300"/>
      <c r="DD799" s="300"/>
      <c r="DE799" s="300"/>
      <c r="DF799" s="300"/>
      <c r="DG799" s="300"/>
      <c r="DH799" s="300"/>
      <c r="DI799" s="300"/>
      <c r="DJ799" s="300"/>
      <c r="DK799" s="300"/>
      <c r="DL799" s="300"/>
      <c r="DM799" s="300"/>
      <c r="DN799" s="300"/>
      <c r="DO799" s="300"/>
      <c r="DP799" s="300"/>
      <c r="DQ799" s="300"/>
      <c r="DR799" s="300"/>
      <c r="DS799" s="300"/>
      <c r="DT799" s="300"/>
      <c r="DU799" s="300"/>
      <c r="DV799" s="300"/>
      <c r="DW799" s="300"/>
      <c r="DX799" s="300"/>
      <c r="DY799" s="300"/>
      <c r="DZ799" s="300"/>
      <c r="EA799" s="300"/>
      <c r="EB799" s="300"/>
      <c r="EC799" s="300"/>
      <c r="ED799" s="300"/>
      <c r="EE799" s="300"/>
      <c r="EF799" s="300"/>
      <c r="EG799" s="301"/>
      <c r="EH799" s="301"/>
      <c r="EI799" s="301"/>
      <c r="EJ799" s="301"/>
      <c r="EK799" s="301"/>
      <c r="EL799" s="301"/>
      <c r="EM799" s="301"/>
      <c r="EN799" s="301"/>
      <c r="EO799" s="301"/>
      <c r="EP799" s="301"/>
      <c r="EQ799" s="301"/>
      <c r="ER799" s="301"/>
      <c r="ES799" s="301"/>
      <c r="ET799" s="301"/>
    </row>
    <row r="800" spans="1:150" x14ac:dyDescent="0.25">
      <c r="A800" s="301"/>
      <c r="C800" s="301"/>
      <c r="D800" s="301"/>
      <c r="E800" s="301"/>
      <c r="F800" s="301"/>
      <c r="G800" s="301"/>
      <c r="H800" s="301"/>
      <c r="I800" s="301"/>
      <c r="J800" s="300"/>
      <c r="K800" s="300"/>
      <c r="L800" s="300"/>
      <c r="M800" s="300"/>
      <c r="N800" s="300"/>
      <c r="O800" s="300"/>
      <c r="P800" s="300"/>
      <c r="Q800" s="300"/>
      <c r="R800" s="300"/>
      <c r="S800" s="300"/>
      <c r="T800" s="300"/>
      <c r="U800" s="300"/>
      <c r="V800" s="300"/>
      <c r="W800" s="300"/>
      <c r="X800" s="300"/>
      <c r="Y800" s="300"/>
      <c r="Z800" s="300"/>
      <c r="AA800" s="300"/>
      <c r="AB800" s="300"/>
      <c r="AC800" s="300"/>
      <c r="AD800" s="300"/>
      <c r="AE800" s="300"/>
      <c r="AF800" s="300"/>
      <c r="AG800" s="300"/>
      <c r="AH800" s="300"/>
      <c r="AI800" s="300"/>
      <c r="AJ800" s="300"/>
      <c r="AK800" s="300"/>
      <c r="AL800" s="300"/>
      <c r="AM800" s="300"/>
      <c r="AN800" s="300"/>
      <c r="AO800" s="300"/>
      <c r="AP800" s="300"/>
      <c r="AQ800" s="300"/>
      <c r="AR800" s="300"/>
      <c r="AS800" s="300"/>
      <c r="AT800" s="300"/>
      <c r="AU800" s="300"/>
      <c r="AV800" s="300"/>
      <c r="AW800" s="300"/>
      <c r="AX800" s="300"/>
      <c r="AY800" s="300"/>
      <c r="AZ800" s="300"/>
      <c r="BA800" s="300"/>
      <c r="BB800" s="300"/>
      <c r="BC800" s="300"/>
      <c r="BD800" s="300"/>
      <c r="BE800" s="300"/>
      <c r="BF800" s="300"/>
      <c r="BG800" s="300"/>
      <c r="BH800" s="300"/>
      <c r="BI800" s="300"/>
      <c r="BJ800" s="300"/>
      <c r="BK800" s="300"/>
      <c r="BL800" s="300"/>
      <c r="BM800" s="300"/>
      <c r="BN800" s="300"/>
      <c r="BO800" s="300"/>
      <c r="BP800" s="300"/>
      <c r="BQ800" s="300"/>
      <c r="BR800" s="300"/>
      <c r="BS800" s="300"/>
      <c r="BT800" s="300"/>
      <c r="BU800" s="300"/>
      <c r="BV800" s="300"/>
      <c r="BW800" s="300"/>
      <c r="BX800" s="300"/>
      <c r="BY800" s="300"/>
      <c r="BZ800" s="300"/>
      <c r="CA800" s="300"/>
      <c r="CB800" s="300"/>
      <c r="CC800" s="300"/>
      <c r="CD800" s="300"/>
      <c r="CE800" s="300"/>
      <c r="CF800" s="300"/>
      <c r="CG800" s="300"/>
      <c r="CH800" s="300"/>
      <c r="CI800" s="300"/>
      <c r="CJ800" s="300"/>
      <c r="CK800" s="300"/>
      <c r="CL800" s="300"/>
      <c r="CM800" s="300"/>
      <c r="CN800" s="300"/>
      <c r="CO800" s="300"/>
      <c r="CP800" s="300"/>
      <c r="CQ800" s="300"/>
      <c r="CR800" s="300"/>
      <c r="CS800" s="300"/>
      <c r="CT800" s="300"/>
      <c r="CU800" s="300"/>
      <c r="CV800" s="300"/>
      <c r="CW800" s="300"/>
      <c r="CX800" s="300"/>
      <c r="CY800" s="300"/>
      <c r="CZ800" s="300"/>
      <c r="DA800" s="300"/>
      <c r="DB800" s="300"/>
      <c r="DC800" s="300"/>
      <c r="DD800" s="300"/>
      <c r="DE800" s="300"/>
      <c r="DF800" s="300"/>
      <c r="DG800" s="300"/>
      <c r="DH800" s="300"/>
      <c r="DI800" s="300"/>
      <c r="DJ800" s="300"/>
      <c r="DK800" s="300"/>
      <c r="DL800" s="300"/>
      <c r="DM800" s="300"/>
      <c r="DN800" s="300"/>
      <c r="DO800" s="300"/>
      <c r="DP800" s="300"/>
      <c r="DQ800" s="300"/>
      <c r="DR800" s="300"/>
      <c r="DS800" s="300"/>
      <c r="DT800" s="300"/>
      <c r="DU800" s="300"/>
      <c r="DV800" s="300"/>
      <c r="DW800" s="300"/>
      <c r="DX800" s="300"/>
      <c r="DY800" s="300"/>
      <c r="DZ800" s="300"/>
      <c r="EA800" s="300"/>
      <c r="EB800" s="300"/>
      <c r="EC800" s="300"/>
      <c r="ED800" s="300"/>
      <c r="EE800" s="300"/>
      <c r="EF800" s="300"/>
      <c r="EG800" s="301"/>
      <c r="EH800" s="301"/>
      <c r="EI800" s="301"/>
      <c r="EJ800" s="301"/>
      <c r="EK800" s="301"/>
      <c r="EL800" s="301"/>
      <c r="EM800" s="301"/>
      <c r="EN800" s="301"/>
      <c r="EO800" s="301"/>
      <c r="EP800" s="301"/>
      <c r="EQ800" s="301"/>
      <c r="ER800" s="301"/>
      <c r="ES800" s="301"/>
      <c r="ET800" s="301"/>
    </row>
    <row r="801" spans="1:150" x14ac:dyDescent="0.25">
      <c r="A801" s="301"/>
      <c r="C801" s="301"/>
      <c r="D801" s="301"/>
      <c r="E801" s="301"/>
      <c r="F801" s="301"/>
      <c r="G801" s="301"/>
      <c r="H801" s="301"/>
      <c r="I801" s="301"/>
      <c r="J801" s="300"/>
      <c r="K801" s="300"/>
      <c r="L801" s="300"/>
      <c r="M801" s="300"/>
      <c r="N801" s="300"/>
      <c r="O801" s="300"/>
      <c r="P801" s="300"/>
      <c r="Q801" s="300"/>
      <c r="R801" s="300"/>
      <c r="S801" s="300"/>
      <c r="T801" s="300"/>
      <c r="U801" s="300"/>
      <c r="V801" s="300"/>
      <c r="W801" s="300"/>
      <c r="X801" s="300"/>
      <c r="Y801" s="300"/>
      <c r="Z801" s="300"/>
      <c r="AA801" s="300"/>
      <c r="AB801" s="300"/>
      <c r="AC801" s="300"/>
      <c r="AD801" s="300"/>
      <c r="AE801" s="300"/>
      <c r="AF801" s="300"/>
      <c r="AG801" s="300"/>
      <c r="AH801" s="300"/>
      <c r="AI801" s="300"/>
      <c r="AJ801" s="300"/>
      <c r="AK801" s="300"/>
      <c r="AL801" s="300"/>
      <c r="AM801" s="300"/>
      <c r="AN801" s="300"/>
      <c r="AO801" s="300"/>
      <c r="AP801" s="300"/>
      <c r="AQ801" s="300"/>
      <c r="AR801" s="300"/>
      <c r="AS801" s="300"/>
      <c r="AT801" s="300"/>
      <c r="AU801" s="300"/>
      <c r="AV801" s="300"/>
      <c r="AW801" s="300"/>
      <c r="AX801" s="300"/>
      <c r="AY801" s="300"/>
      <c r="AZ801" s="300"/>
      <c r="BA801" s="300"/>
      <c r="BB801" s="300"/>
      <c r="BC801" s="300"/>
      <c r="BD801" s="300"/>
      <c r="BE801" s="300"/>
      <c r="BF801" s="300"/>
      <c r="BG801" s="300"/>
      <c r="BH801" s="300"/>
      <c r="BI801" s="300"/>
      <c r="BJ801" s="300"/>
      <c r="BK801" s="300"/>
      <c r="BL801" s="300"/>
      <c r="BM801" s="300"/>
      <c r="BN801" s="300"/>
      <c r="BO801" s="300"/>
      <c r="BP801" s="300"/>
      <c r="BQ801" s="300"/>
      <c r="BR801" s="300"/>
      <c r="BS801" s="300"/>
      <c r="BT801" s="300"/>
      <c r="BU801" s="300"/>
      <c r="BV801" s="300"/>
      <c r="BW801" s="300"/>
      <c r="BX801" s="300"/>
      <c r="BY801" s="300"/>
      <c r="BZ801" s="300"/>
      <c r="CA801" s="300"/>
      <c r="CB801" s="300"/>
      <c r="CC801" s="300"/>
      <c r="CD801" s="300"/>
      <c r="CE801" s="300"/>
      <c r="CF801" s="300"/>
      <c r="CG801" s="300"/>
      <c r="CH801" s="300"/>
      <c r="CI801" s="300"/>
      <c r="CJ801" s="300"/>
      <c r="CK801" s="300"/>
      <c r="CL801" s="300"/>
      <c r="CM801" s="300"/>
      <c r="CN801" s="300"/>
      <c r="CO801" s="300"/>
      <c r="CP801" s="300"/>
      <c r="CQ801" s="300"/>
      <c r="CR801" s="300"/>
      <c r="CS801" s="300"/>
      <c r="CT801" s="300"/>
      <c r="CU801" s="300"/>
      <c r="CV801" s="300"/>
      <c r="CW801" s="300"/>
      <c r="CX801" s="300"/>
      <c r="CY801" s="300"/>
      <c r="CZ801" s="300"/>
      <c r="DA801" s="300"/>
      <c r="DB801" s="300"/>
      <c r="DC801" s="300"/>
      <c r="DD801" s="300"/>
      <c r="DE801" s="300"/>
      <c r="DF801" s="300"/>
      <c r="DG801" s="300"/>
      <c r="DH801" s="300"/>
      <c r="DI801" s="300"/>
      <c r="DJ801" s="300"/>
      <c r="DK801" s="300"/>
      <c r="DL801" s="300"/>
      <c r="DM801" s="300"/>
      <c r="DN801" s="300"/>
      <c r="DO801" s="300"/>
      <c r="DP801" s="300"/>
      <c r="DQ801" s="300"/>
      <c r="DR801" s="300"/>
      <c r="DS801" s="300"/>
      <c r="DT801" s="300"/>
      <c r="DU801" s="300"/>
      <c r="DV801" s="300"/>
      <c r="DW801" s="300"/>
      <c r="DX801" s="300"/>
      <c r="DY801" s="300"/>
      <c r="DZ801" s="300"/>
      <c r="EA801" s="300"/>
      <c r="EB801" s="300"/>
      <c r="EC801" s="300"/>
      <c r="ED801" s="300"/>
      <c r="EE801" s="300"/>
      <c r="EF801" s="300"/>
      <c r="EG801" s="301"/>
      <c r="EH801" s="301"/>
      <c r="EI801" s="301"/>
      <c r="EJ801" s="301"/>
      <c r="EK801" s="301"/>
      <c r="EL801" s="301"/>
      <c r="EM801" s="301"/>
      <c r="EN801" s="301"/>
      <c r="EO801" s="301"/>
      <c r="EP801" s="301"/>
      <c r="EQ801" s="301"/>
      <c r="ER801" s="301"/>
      <c r="ES801" s="301"/>
      <c r="ET801" s="301"/>
    </row>
    <row r="802" spans="1:150" x14ac:dyDescent="0.25">
      <c r="A802" s="301"/>
      <c r="C802" s="301"/>
      <c r="D802" s="301"/>
      <c r="E802" s="301"/>
      <c r="F802" s="301"/>
      <c r="G802" s="301"/>
      <c r="H802" s="301"/>
      <c r="I802" s="301"/>
      <c r="J802" s="300"/>
      <c r="K802" s="300"/>
      <c r="L802" s="300"/>
      <c r="M802" s="300"/>
      <c r="N802" s="300"/>
      <c r="O802" s="300"/>
      <c r="P802" s="300"/>
      <c r="Q802" s="300"/>
      <c r="R802" s="300"/>
      <c r="S802" s="300"/>
      <c r="T802" s="300"/>
      <c r="U802" s="300"/>
      <c r="V802" s="300"/>
      <c r="W802" s="300"/>
      <c r="X802" s="300"/>
      <c r="Y802" s="300"/>
      <c r="Z802" s="300"/>
      <c r="AA802" s="300"/>
      <c r="AB802" s="300"/>
      <c r="AC802" s="300"/>
      <c r="AD802" s="300"/>
      <c r="AE802" s="300"/>
      <c r="AF802" s="300"/>
      <c r="AG802" s="300"/>
      <c r="AH802" s="300"/>
      <c r="AI802" s="300"/>
      <c r="AJ802" s="300"/>
      <c r="AK802" s="300"/>
      <c r="AL802" s="300"/>
      <c r="AM802" s="300"/>
      <c r="AN802" s="300"/>
      <c r="AO802" s="300"/>
      <c r="AP802" s="300"/>
      <c r="AQ802" s="300"/>
      <c r="AR802" s="300"/>
      <c r="AS802" s="300"/>
      <c r="AT802" s="300"/>
      <c r="AU802" s="300"/>
      <c r="AV802" s="300"/>
      <c r="AW802" s="300"/>
      <c r="AX802" s="300"/>
      <c r="AY802" s="300"/>
      <c r="AZ802" s="300"/>
      <c r="BA802" s="300"/>
      <c r="BB802" s="300"/>
      <c r="BC802" s="300"/>
      <c r="BD802" s="300"/>
      <c r="BE802" s="300"/>
      <c r="BF802" s="300"/>
      <c r="BG802" s="300"/>
      <c r="BH802" s="300"/>
      <c r="BI802" s="300"/>
      <c r="BJ802" s="300"/>
      <c r="BK802" s="300"/>
      <c r="BL802" s="300"/>
      <c r="BM802" s="300"/>
      <c r="BN802" s="300"/>
      <c r="BO802" s="300"/>
      <c r="BP802" s="300"/>
      <c r="BQ802" s="300"/>
      <c r="BR802" s="300"/>
      <c r="BS802" s="300"/>
      <c r="BT802" s="300"/>
      <c r="BU802" s="300"/>
      <c r="BV802" s="300"/>
      <c r="BW802" s="300"/>
      <c r="BX802" s="300"/>
      <c r="BY802" s="300"/>
      <c r="BZ802" s="300"/>
      <c r="CA802" s="300"/>
      <c r="CB802" s="300"/>
      <c r="CC802" s="300"/>
      <c r="CD802" s="300"/>
      <c r="CE802" s="300"/>
      <c r="CF802" s="300"/>
      <c r="CG802" s="300"/>
      <c r="CH802" s="300"/>
      <c r="CI802" s="300"/>
      <c r="CJ802" s="300"/>
      <c r="CK802" s="300"/>
      <c r="CL802" s="300"/>
      <c r="CM802" s="300"/>
      <c r="CN802" s="300"/>
      <c r="CO802" s="300"/>
      <c r="CP802" s="300"/>
      <c r="CQ802" s="300"/>
      <c r="CR802" s="300"/>
      <c r="CS802" s="300"/>
      <c r="CT802" s="300"/>
      <c r="CU802" s="300"/>
      <c r="CV802" s="300"/>
      <c r="CW802" s="300"/>
      <c r="CX802" s="300"/>
      <c r="CY802" s="300"/>
      <c r="CZ802" s="300"/>
      <c r="DA802" s="300"/>
      <c r="DB802" s="300"/>
      <c r="DC802" s="300"/>
      <c r="DD802" s="300"/>
      <c r="DE802" s="300"/>
      <c r="DF802" s="300"/>
      <c r="DG802" s="300"/>
      <c r="DH802" s="300"/>
      <c r="DI802" s="300"/>
      <c r="DJ802" s="300"/>
      <c r="DK802" s="300"/>
      <c r="DL802" s="300"/>
      <c r="DM802" s="300"/>
      <c r="DN802" s="300"/>
      <c r="DO802" s="300"/>
      <c r="DP802" s="300"/>
      <c r="DQ802" s="300"/>
      <c r="DR802" s="300"/>
      <c r="DS802" s="300"/>
      <c r="DT802" s="300"/>
      <c r="DU802" s="300"/>
      <c r="DV802" s="300"/>
      <c r="DW802" s="300"/>
      <c r="DX802" s="300"/>
      <c r="DY802" s="300"/>
      <c r="DZ802" s="300"/>
      <c r="EA802" s="300"/>
      <c r="EB802" s="300"/>
      <c r="EC802" s="300"/>
      <c r="ED802" s="300"/>
      <c r="EE802" s="300"/>
      <c r="EF802" s="300"/>
      <c r="EG802" s="301"/>
      <c r="EH802" s="301"/>
      <c r="EI802" s="301"/>
      <c r="EJ802" s="301"/>
      <c r="EK802" s="301"/>
      <c r="EL802" s="301"/>
      <c r="EM802" s="301"/>
      <c r="EN802" s="301"/>
      <c r="EO802" s="301"/>
      <c r="EP802" s="301"/>
      <c r="EQ802" s="301"/>
      <c r="ER802" s="301"/>
      <c r="ES802" s="301"/>
      <c r="ET802" s="301"/>
    </row>
    <row r="803" spans="1:150" x14ac:dyDescent="0.25">
      <c r="A803" s="301"/>
      <c r="C803" s="301"/>
      <c r="D803" s="301"/>
      <c r="E803" s="301"/>
      <c r="F803" s="301"/>
      <c r="G803" s="301"/>
      <c r="H803" s="301"/>
      <c r="I803" s="301"/>
      <c r="J803" s="300"/>
      <c r="K803" s="300"/>
      <c r="L803" s="300"/>
      <c r="M803" s="300"/>
      <c r="N803" s="300"/>
      <c r="O803" s="300"/>
      <c r="P803" s="300"/>
      <c r="Q803" s="300"/>
      <c r="R803" s="300"/>
      <c r="S803" s="300"/>
      <c r="T803" s="300"/>
      <c r="U803" s="300"/>
      <c r="V803" s="300"/>
      <c r="W803" s="300"/>
      <c r="X803" s="300"/>
      <c r="Y803" s="300"/>
      <c r="Z803" s="300"/>
      <c r="AA803" s="300"/>
      <c r="AB803" s="300"/>
      <c r="AC803" s="300"/>
      <c r="AD803" s="300"/>
      <c r="AE803" s="300"/>
      <c r="AF803" s="300"/>
      <c r="AG803" s="300"/>
      <c r="AH803" s="300"/>
      <c r="AI803" s="300"/>
      <c r="AJ803" s="300"/>
      <c r="AK803" s="300"/>
      <c r="AL803" s="300"/>
      <c r="AM803" s="300"/>
      <c r="AN803" s="300"/>
      <c r="AO803" s="300"/>
      <c r="AP803" s="300"/>
      <c r="AQ803" s="300"/>
      <c r="AR803" s="300"/>
      <c r="AS803" s="300"/>
      <c r="AT803" s="300"/>
      <c r="AU803" s="300"/>
      <c r="AV803" s="300"/>
      <c r="AW803" s="300"/>
      <c r="AX803" s="300"/>
      <c r="AY803" s="300"/>
      <c r="AZ803" s="300"/>
      <c r="BA803" s="300"/>
      <c r="BB803" s="300"/>
      <c r="BC803" s="300"/>
      <c r="BD803" s="300"/>
      <c r="BE803" s="300"/>
      <c r="BF803" s="300"/>
      <c r="BG803" s="300"/>
      <c r="BH803" s="300"/>
      <c r="BI803" s="300"/>
      <c r="BJ803" s="300"/>
      <c r="BK803" s="300"/>
      <c r="BL803" s="300"/>
      <c r="BM803" s="300"/>
      <c r="BN803" s="300"/>
      <c r="BO803" s="300"/>
      <c r="BP803" s="300"/>
      <c r="BQ803" s="300"/>
      <c r="BR803" s="300"/>
      <c r="BS803" s="300"/>
      <c r="BT803" s="300"/>
      <c r="BU803" s="300"/>
      <c r="BV803" s="300"/>
      <c r="BW803" s="300"/>
      <c r="BX803" s="300"/>
      <c r="BY803" s="300"/>
      <c r="BZ803" s="300"/>
      <c r="CA803" s="300"/>
      <c r="CB803" s="300"/>
      <c r="CC803" s="300"/>
      <c r="CD803" s="300"/>
      <c r="CE803" s="300"/>
      <c r="CF803" s="300"/>
      <c r="CG803" s="300"/>
      <c r="CH803" s="300"/>
      <c r="CI803" s="300"/>
      <c r="CJ803" s="300"/>
      <c r="CK803" s="300"/>
      <c r="CL803" s="300"/>
      <c r="CM803" s="300"/>
      <c r="CN803" s="300"/>
      <c r="CO803" s="300"/>
      <c r="CP803" s="300"/>
      <c r="CQ803" s="300"/>
      <c r="CR803" s="300"/>
      <c r="CS803" s="300"/>
      <c r="CT803" s="300"/>
      <c r="CU803" s="300"/>
      <c r="CV803" s="300"/>
      <c r="CW803" s="300"/>
      <c r="CX803" s="300"/>
      <c r="CY803" s="300"/>
      <c r="CZ803" s="300"/>
      <c r="DA803" s="300"/>
      <c r="DB803" s="300"/>
      <c r="DC803" s="300"/>
      <c r="DD803" s="300"/>
      <c r="DE803" s="300"/>
      <c r="DF803" s="300"/>
      <c r="DG803" s="300"/>
      <c r="DH803" s="300"/>
      <c r="DI803" s="300"/>
      <c r="DJ803" s="300"/>
      <c r="DK803" s="300"/>
      <c r="DL803" s="300"/>
      <c r="DM803" s="300"/>
      <c r="DN803" s="300"/>
      <c r="DO803" s="300"/>
      <c r="DP803" s="300"/>
      <c r="DQ803" s="300"/>
      <c r="DR803" s="300"/>
      <c r="DS803" s="300"/>
      <c r="DT803" s="300"/>
      <c r="DU803" s="300"/>
      <c r="DV803" s="300"/>
      <c r="DW803" s="300"/>
      <c r="DX803" s="300"/>
      <c r="DY803" s="300"/>
      <c r="DZ803" s="300"/>
      <c r="EA803" s="300"/>
      <c r="EB803" s="300"/>
      <c r="EC803" s="300"/>
      <c r="ED803" s="300"/>
      <c r="EE803" s="300"/>
      <c r="EF803" s="300"/>
      <c r="EG803" s="301"/>
      <c r="EH803" s="301"/>
      <c r="EI803" s="301"/>
      <c r="EJ803" s="301"/>
      <c r="EK803" s="301"/>
      <c r="EL803" s="301"/>
      <c r="EM803" s="301"/>
      <c r="EN803" s="301"/>
      <c r="EO803" s="301"/>
      <c r="EP803" s="301"/>
      <c r="EQ803" s="301"/>
      <c r="ER803" s="301"/>
      <c r="ES803" s="301"/>
      <c r="ET803" s="301"/>
    </row>
    <row r="804" spans="1:150" x14ac:dyDescent="0.25">
      <c r="A804" s="301"/>
      <c r="C804" s="301"/>
      <c r="D804" s="301"/>
      <c r="E804" s="301"/>
      <c r="F804" s="301"/>
      <c r="G804" s="301"/>
      <c r="H804" s="301"/>
      <c r="I804" s="301"/>
      <c r="J804" s="300"/>
      <c r="K804" s="300"/>
      <c r="L804" s="300"/>
      <c r="M804" s="300"/>
      <c r="N804" s="300"/>
      <c r="O804" s="300"/>
      <c r="P804" s="300"/>
      <c r="Q804" s="300"/>
      <c r="R804" s="300"/>
      <c r="S804" s="300"/>
      <c r="T804" s="300"/>
      <c r="U804" s="300"/>
      <c r="V804" s="300"/>
      <c r="W804" s="300"/>
      <c r="X804" s="300"/>
      <c r="Y804" s="300"/>
      <c r="Z804" s="300"/>
      <c r="AA804" s="300"/>
      <c r="AB804" s="300"/>
      <c r="AC804" s="300"/>
      <c r="AD804" s="300"/>
      <c r="AE804" s="300"/>
      <c r="AF804" s="300"/>
      <c r="AG804" s="300"/>
      <c r="AH804" s="300"/>
      <c r="AI804" s="300"/>
      <c r="AJ804" s="300"/>
      <c r="AK804" s="300"/>
      <c r="AL804" s="300"/>
      <c r="AM804" s="300"/>
      <c r="AN804" s="300"/>
      <c r="AO804" s="300"/>
      <c r="AP804" s="300"/>
      <c r="AQ804" s="300"/>
      <c r="AR804" s="300"/>
      <c r="AS804" s="300"/>
      <c r="AT804" s="300"/>
      <c r="AU804" s="300"/>
      <c r="AV804" s="300"/>
      <c r="AW804" s="300"/>
      <c r="AX804" s="300"/>
      <c r="AY804" s="300"/>
      <c r="AZ804" s="300"/>
      <c r="BA804" s="300"/>
      <c r="BB804" s="300"/>
      <c r="BC804" s="300"/>
      <c r="BD804" s="300"/>
      <c r="BE804" s="300"/>
      <c r="BF804" s="300"/>
      <c r="BG804" s="300"/>
      <c r="BH804" s="300"/>
      <c r="BI804" s="300"/>
      <c r="BJ804" s="300"/>
      <c r="BK804" s="300"/>
      <c r="BL804" s="300"/>
      <c r="BM804" s="300"/>
      <c r="BN804" s="300"/>
      <c r="BO804" s="300"/>
      <c r="BP804" s="300"/>
      <c r="BQ804" s="300"/>
      <c r="BR804" s="300"/>
      <c r="BS804" s="300"/>
      <c r="BT804" s="300"/>
      <c r="BU804" s="300"/>
      <c r="BV804" s="300"/>
      <c r="BW804" s="300"/>
      <c r="BX804" s="300"/>
      <c r="BY804" s="300"/>
      <c r="BZ804" s="300"/>
      <c r="CA804" s="300"/>
      <c r="CB804" s="300"/>
      <c r="CC804" s="300"/>
      <c r="CD804" s="300"/>
      <c r="CE804" s="300"/>
      <c r="CF804" s="300"/>
      <c r="CG804" s="300"/>
      <c r="CH804" s="300"/>
      <c r="CI804" s="300"/>
      <c r="CJ804" s="300"/>
      <c r="CK804" s="300"/>
      <c r="CL804" s="300"/>
      <c r="CM804" s="300"/>
      <c r="CN804" s="300"/>
      <c r="CO804" s="300"/>
      <c r="CP804" s="300"/>
      <c r="CQ804" s="300"/>
      <c r="CR804" s="300"/>
      <c r="CS804" s="300"/>
      <c r="CT804" s="300"/>
      <c r="CU804" s="300"/>
      <c r="CV804" s="300"/>
      <c r="CW804" s="300"/>
      <c r="CX804" s="300"/>
      <c r="CY804" s="300"/>
      <c r="CZ804" s="300"/>
      <c r="DA804" s="300"/>
      <c r="DB804" s="300"/>
      <c r="DC804" s="300"/>
      <c r="DD804" s="300"/>
      <c r="DE804" s="300"/>
      <c r="DF804" s="300"/>
      <c r="DG804" s="300"/>
      <c r="DH804" s="300"/>
      <c r="DI804" s="300"/>
      <c r="DJ804" s="300"/>
      <c r="DK804" s="300"/>
      <c r="DL804" s="300"/>
      <c r="DM804" s="300"/>
      <c r="DN804" s="300"/>
      <c r="DO804" s="300"/>
      <c r="DP804" s="300"/>
      <c r="DQ804" s="300"/>
      <c r="DR804" s="300"/>
      <c r="DS804" s="300"/>
      <c r="DT804" s="300"/>
      <c r="DU804" s="300"/>
      <c r="DV804" s="300"/>
      <c r="DW804" s="300"/>
      <c r="DX804" s="300"/>
      <c r="DY804" s="300"/>
      <c r="DZ804" s="300"/>
      <c r="EA804" s="300"/>
      <c r="EB804" s="300"/>
      <c r="EC804" s="300"/>
      <c r="ED804" s="300"/>
      <c r="EE804" s="300"/>
      <c r="EF804" s="300"/>
      <c r="EG804" s="301"/>
      <c r="EH804" s="301"/>
      <c r="EI804" s="301"/>
      <c r="EJ804" s="301"/>
      <c r="EK804" s="301"/>
      <c r="EL804" s="301"/>
      <c r="EM804" s="301"/>
      <c r="EN804" s="301"/>
      <c r="EO804" s="301"/>
      <c r="EP804" s="301"/>
      <c r="EQ804" s="301"/>
      <c r="ER804" s="301"/>
      <c r="ES804" s="301"/>
      <c r="ET804" s="301"/>
    </row>
    <row r="805" spans="1:150" x14ac:dyDescent="0.25">
      <c r="A805" s="301"/>
      <c r="C805" s="301"/>
      <c r="D805" s="301"/>
      <c r="E805" s="301"/>
      <c r="F805" s="301"/>
      <c r="G805" s="301"/>
      <c r="H805" s="301"/>
      <c r="I805" s="301"/>
      <c r="J805" s="300"/>
      <c r="K805" s="300"/>
      <c r="L805" s="300"/>
      <c r="M805" s="300"/>
      <c r="N805" s="300"/>
      <c r="O805" s="300"/>
      <c r="P805" s="300"/>
      <c r="Q805" s="300"/>
      <c r="R805" s="300"/>
      <c r="S805" s="300"/>
      <c r="T805" s="300"/>
      <c r="U805" s="300"/>
      <c r="V805" s="300"/>
      <c r="W805" s="300"/>
      <c r="X805" s="300"/>
      <c r="Y805" s="300"/>
      <c r="Z805" s="300"/>
      <c r="AA805" s="300"/>
      <c r="AB805" s="300"/>
      <c r="AC805" s="300"/>
      <c r="AD805" s="300"/>
      <c r="AE805" s="300"/>
      <c r="AF805" s="300"/>
      <c r="AG805" s="300"/>
      <c r="AH805" s="300"/>
      <c r="AI805" s="300"/>
      <c r="AJ805" s="300"/>
      <c r="AK805" s="300"/>
      <c r="AL805" s="300"/>
      <c r="AM805" s="300"/>
      <c r="AN805" s="300"/>
      <c r="AO805" s="300"/>
      <c r="AP805" s="300"/>
      <c r="AQ805" s="300"/>
      <c r="AR805" s="300"/>
      <c r="AS805" s="300"/>
      <c r="AT805" s="300"/>
      <c r="AU805" s="300"/>
      <c r="AV805" s="300"/>
      <c r="AW805" s="300"/>
      <c r="AX805" s="300"/>
      <c r="AY805" s="300"/>
      <c r="AZ805" s="300"/>
      <c r="BA805" s="300"/>
      <c r="BB805" s="300"/>
      <c r="BC805" s="300"/>
      <c r="BD805" s="300"/>
      <c r="BE805" s="300"/>
      <c r="BF805" s="300"/>
      <c r="BG805" s="300"/>
      <c r="BH805" s="300"/>
      <c r="BI805" s="300"/>
      <c r="BJ805" s="300"/>
      <c r="BK805" s="300"/>
      <c r="BL805" s="300"/>
      <c r="BM805" s="300"/>
      <c r="BN805" s="300"/>
      <c r="BO805" s="300"/>
      <c r="BP805" s="300"/>
      <c r="BQ805" s="300"/>
      <c r="BR805" s="300"/>
      <c r="BS805" s="300"/>
      <c r="BT805" s="300"/>
      <c r="BU805" s="300"/>
      <c r="BV805" s="300"/>
      <c r="BW805" s="300"/>
      <c r="BX805" s="300"/>
      <c r="BY805" s="300"/>
      <c r="BZ805" s="300"/>
      <c r="CA805" s="300"/>
      <c r="CB805" s="300"/>
      <c r="CC805" s="300"/>
      <c r="CD805" s="300"/>
      <c r="CE805" s="300"/>
      <c r="CF805" s="300"/>
      <c r="CG805" s="300"/>
      <c r="CH805" s="300"/>
      <c r="CI805" s="300"/>
      <c r="CJ805" s="300"/>
      <c r="CK805" s="300"/>
      <c r="CL805" s="300"/>
      <c r="CM805" s="300"/>
      <c r="CN805" s="300"/>
      <c r="CO805" s="300"/>
      <c r="CP805" s="300"/>
      <c r="CQ805" s="300"/>
      <c r="CR805" s="300"/>
      <c r="CS805" s="300"/>
      <c r="CT805" s="300"/>
      <c r="CU805" s="300"/>
      <c r="CV805" s="300"/>
      <c r="CW805" s="300"/>
      <c r="CX805" s="300"/>
      <c r="CY805" s="300"/>
      <c r="CZ805" s="300"/>
      <c r="DA805" s="300"/>
      <c r="DB805" s="300"/>
      <c r="DC805" s="300"/>
      <c r="DD805" s="300"/>
      <c r="DE805" s="300"/>
      <c r="DF805" s="300"/>
      <c r="DG805" s="300"/>
      <c r="DH805" s="300"/>
      <c r="DI805" s="300"/>
      <c r="DJ805" s="300"/>
      <c r="DK805" s="300"/>
      <c r="DL805" s="300"/>
      <c r="DM805" s="300"/>
      <c r="DN805" s="300"/>
      <c r="DO805" s="300"/>
      <c r="DP805" s="300"/>
      <c r="DQ805" s="300"/>
      <c r="DR805" s="300"/>
      <c r="DS805" s="300"/>
      <c r="DT805" s="300"/>
      <c r="DU805" s="300"/>
      <c r="DV805" s="300"/>
      <c r="DW805" s="300"/>
      <c r="DX805" s="300"/>
      <c r="DY805" s="300"/>
      <c r="DZ805" s="300"/>
      <c r="EA805" s="300"/>
      <c r="EB805" s="300"/>
      <c r="EC805" s="300"/>
      <c r="ED805" s="300"/>
      <c r="EE805" s="300"/>
      <c r="EF805" s="300"/>
      <c r="EG805" s="301"/>
      <c r="EH805" s="301"/>
      <c r="EI805" s="301"/>
      <c r="EJ805" s="301"/>
      <c r="EK805" s="301"/>
      <c r="EL805" s="301"/>
      <c r="EM805" s="301"/>
      <c r="EN805" s="301"/>
      <c r="EO805" s="301"/>
      <c r="EP805" s="301"/>
      <c r="EQ805" s="301"/>
      <c r="ER805" s="301"/>
      <c r="ES805" s="301"/>
      <c r="ET805" s="301"/>
    </row>
    <row r="806" spans="1:150" x14ac:dyDescent="0.25">
      <c r="A806" s="301"/>
      <c r="C806" s="301"/>
      <c r="D806" s="301"/>
      <c r="E806" s="301"/>
      <c r="F806" s="301"/>
      <c r="G806" s="301"/>
      <c r="H806" s="301"/>
      <c r="I806" s="301"/>
      <c r="J806" s="300"/>
      <c r="K806" s="300"/>
      <c r="L806" s="300"/>
      <c r="M806" s="300"/>
      <c r="N806" s="300"/>
      <c r="O806" s="300"/>
      <c r="P806" s="300"/>
      <c r="Q806" s="300"/>
      <c r="R806" s="300"/>
      <c r="S806" s="300"/>
      <c r="T806" s="300"/>
      <c r="U806" s="300"/>
      <c r="V806" s="300"/>
      <c r="W806" s="300"/>
      <c r="X806" s="300"/>
      <c r="Y806" s="300"/>
      <c r="Z806" s="300"/>
      <c r="AA806" s="300"/>
      <c r="AB806" s="300"/>
      <c r="AC806" s="300"/>
      <c r="AD806" s="300"/>
      <c r="AE806" s="300"/>
      <c r="AF806" s="300"/>
      <c r="AG806" s="300"/>
      <c r="AH806" s="300"/>
      <c r="AI806" s="300"/>
      <c r="AJ806" s="300"/>
      <c r="AK806" s="300"/>
      <c r="AL806" s="300"/>
      <c r="AM806" s="300"/>
      <c r="AN806" s="300"/>
      <c r="AO806" s="300"/>
      <c r="AP806" s="300"/>
      <c r="AQ806" s="300"/>
      <c r="AR806" s="300"/>
      <c r="AS806" s="300"/>
      <c r="AT806" s="300"/>
      <c r="AU806" s="300"/>
      <c r="AV806" s="300"/>
      <c r="AW806" s="300"/>
      <c r="AX806" s="300"/>
      <c r="AY806" s="300"/>
      <c r="AZ806" s="300"/>
      <c r="BA806" s="300"/>
      <c r="BB806" s="300"/>
      <c r="BC806" s="300"/>
      <c r="BD806" s="300"/>
      <c r="BE806" s="300"/>
      <c r="BF806" s="300"/>
      <c r="BG806" s="300"/>
      <c r="BH806" s="300"/>
      <c r="BI806" s="300"/>
      <c r="BJ806" s="300"/>
      <c r="BK806" s="300"/>
      <c r="BL806" s="300"/>
      <c r="BM806" s="300"/>
      <c r="BN806" s="300"/>
      <c r="BO806" s="300"/>
      <c r="BP806" s="300"/>
      <c r="BQ806" s="300"/>
      <c r="BR806" s="300"/>
      <c r="BS806" s="300"/>
      <c r="BT806" s="300"/>
      <c r="BU806" s="300"/>
      <c r="BV806" s="300"/>
      <c r="BW806" s="300"/>
      <c r="BX806" s="300"/>
      <c r="BY806" s="300"/>
      <c r="BZ806" s="300"/>
      <c r="CA806" s="300"/>
      <c r="CB806" s="300"/>
      <c r="CC806" s="300"/>
      <c r="CD806" s="300"/>
      <c r="CE806" s="300"/>
      <c r="CF806" s="300"/>
      <c r="CG806" s="300"/>
      <c r="CH806" s="300"/>
      <c r="CI806" s="300"/>
      <c r="CJ806" s="300"/>
      <c r="CK806" s="300"/>
      <c r="CL806" s="300"/>
      <c r="CM806" s="300"/>
      <c r="CN806" s="300"/>
      <c r="CO806" s="300"/>
      <c r="CP806" s="300"/>
      <c r="CQ806" s="300"/>
      <c r="CR806" s="300"/>
      <c r="CS806" s="300"/>
      <c r="CT806" s="300"/>
      <c r="CU806" s="300"/>
      <c r="CV806" s="300"/>
      <c r="CW806" s="300"/>
      <c r="CX806" s="300"/>
      <c r="CY806" s="300"/>
      <c r="CZ806" s="300"/>
      <c r="DA806" s="300"/>
      <c r="DB806" s="300"/>
      <c r="DC806" s="300"/>
      <c r="DD806" s="300"/>
      <c r="DE806" s="300"/>
      <c r="DF806" s="300"/>
      <c r="DG806" s="300"/>
      <c r="DH806" s="300"/>
      <c r="DI806" s="300"/>
      <c r="DJ806" s="300"/>
      <c r="DK806" s="300"/>
      <c r="DL806" s="300"/>
      <c r="DM806" s="300"/>
      <c r="DN806" s="300"/>
      <c r="DO806" s="300"/>
      <c r="DP806" s="300"/>
      <c r="DQ806" s="300"/>
      <c r="DR806" s="300"/>
      <c r="DS806" s="300"/>
      <c r="DT806" s="300"/>
      <c r="DU806" s="300"/>
      <c r="DV806" s="300"/>
      <c r="DW806" s="300"/>
      <c r="DX806" s="300"/>
      <c r="DY806" s="300"/>
      <c r="DZ806" s="300"/>
      <c r="EA806" s="300"/>
      <c r="EB806" s="300"/>
      <c r="EC806" s="300"/>
      <c r="ED806" s="300"/>
      <c r="EE806" s="300"/>
      <c r="EF806" s="300"/>
      <c r="EG806" s="301"/>
      <c r="EH806" s="301"/>
      <c r="EI806" s="301"/>
      <c r="EJ806" s="301"/>
      <c r="EK806" s="301"/>
      <c r="EL806" s="301"/>
      <c r="EM806" s="301"/>
      <c r="EN806" s="301"/>
      <c r="EO806" s="301"/>
      <c r="EP806" s="301"/>
      <c r="EQ806" s="301"/>
      <c r="ER806" s="301"/>
      <c r="ES806" s="301"/>
      <c r="ET806" s="301"/>
    </row>
    <row r="807" spans="1:150" x14ac:dyDescent="0.25">
      <c r="A807" s="301"/>
      <c r="C807" s="301"/>
      <c r="D807" s="301"/>
      <c r="E807" s="301"/>
      <c r="F807" s="301"/>
      <c r="G807" s="301"/>
      <c r="H807" s="301"/>
      <c r="I807" s="301"/>
      <c r="J807" s="300"/>
      <c r="K807" s="300"/>
      <c r="L807" s="300"/>
      <c r="M807" s="300"/>
      <c r="N807" s="300"/>
      <c r="O807" s="300"/>
      <c r="P807" s="300"/>
      <c r="Q807" s="300"/>
      <c r="R807" s="300"/>
      <c r="S807" s="300"/>
      <c r="T807" s="300"/>
      <c r="U807" s="300"/>
      <c r="V807" s="300"/>
      <c r="W807" s="300"/>
      <c r="X807" s="300"/>
      <c r="Y807" s="300"/>
      <c r="Z807" s="300"/>
      <c r="AA807" s="300"/>
      <c r="AB807" s="300"/>
      <c r="AC807" s="300"/>
      <c r="AD807" s="300"/>
      <c r="AE807" s="300"/>
      <c r="AF807" s="300"/>
      <c r="AG807" s="300"/>
      <c r="AH807" s="300"/>
      <c r="AI807" s="300"/>
      <c r="AJ807" s="300"/>
      <c r="AK807" s="300"/>
      <c r="AL807" s="300"/>
      <c r="AM807" s="300"/>
      <c r="AN807" s="300"/>
      <c r="AO807" s="300"/>
      <c r="AP807" s="300"/>
      <c r="AQ807" s="300"/>
      <c r="AR807" s="300"/>
      <c r="AS807" s="300"/>
      <c r="AT807" s="300"/>
      <c r="AU807" s="300"/>
      <c r="AV807" s="300"/>
      <c r="AW807" s="300"/>
      <c r="AX807" s="300"/>
      <c r="AY807" s="300"/>
      <c r="AZ807" s="300"/>
      <c r="BA807" s="300"/>
      <c r="BB807" s="300"/>
      <c r="BC807" s="300"/>
      <c r="BD807" s="300"/>
      <c r="BE807" s="300"/>
      <c r="BF807" s="300"/>
      <c r="BG807" s="300"/>
      <c r="BH807" s="300"/>
      <c r="BI807" s="300"/>
      <c r="BJ807" s="300"/>
      <c r="BK807" s="300"/>
      <c r="BL807" s="300"/>
      <c r="BM807" s="300"/>
      <c r="BN807" s="300"/>
      <c r="BO807" s="300"/>
      <c r="BP807" s="300"/>
      <c r="BQ807" s="300"/>
      <c r="BR807" s="300"/>
      <c r="BS807" s="300"/>
      <c r="BT807" s="300"/>
      <c r="BU807" s="300"/>
      <c r="BV807" s="300"/>
      <c r="BW807" s="300"/>
      <c r="BX807" s="300"/>
      <c r="BY807" s="300"/>
      <c r="BZ807" s="300"/>
      <c r="CA807" s="300"/>
      <c r="CB807" s="300"/>
      <c r="CC807" s="300"/>
      <c r="CD807" s="300"/>
      <c r="CE807" s="300"/>
      <c r="CF807" s="300"/>
      <c r="CG807" s="300"/>
      <c r="CH807" s="300"/>
      <c r="CI807" s="300"/>
      <c r="CJ807" s="300"/>
      <c r="CK807" s="300"/>
      <c r="CL807" s="300"/>
      <c r="CM807" s="300"/>
      <c r="CN807" s="300"/>
      <c r="CO807" s="300"/>
      <c r="CP807" s="300"/>
      <c r="CQ807" s="300"/>
      <c r="CR807" s="300"/>
      <c r="CS807" s="300"/>
      <c r="CT807" s="300"/>
      <c r="CU807" s="300"/>
      <c r="CV807" s="300"/>
      <c r="CW807" s="300"/>
      <c r="CX807" s="300"/>
      <c r="CY807" s="300"/>
      <c r="CZ807" s="300"/>
      <c r="DA807" s="300"/>
      <c r="DB807" s="300"/>
      <c r="DC807" s="300"/>
      <c r="DD807" s="300"/>
      <c r="DE807" s="300"/>
      <c r="DF807" s="300"/>
      <c r="DG807" s="300"/>
      <c r="DH807" s="300"/>
      <c r="DI807" s="300"/>
      <c r="DJ807" s="300"/>
      <c r="DK807" s="300"/>
      <c r="DL807" s="300"/>
      <c r="DM807" s="300"/>
      <c r="DN807" s="300"/>
      <c r="DO807" s="300"/>
      <c r="DP807" s="300"/>
      <c r="DQ807" s="300"/>
      <c r="DR807" s="300"/>
      <c r="DS807" s="300"/>
      <c r="DT807" s="300"/>
      <c r="DU807" s="300"/>
      <c r="DV807" s="300"/>
      <c r="DW807" s="300"/>
      <c r="DX807" s="300"/>
      <c r="DY807" s="300"/>
      <c r="DZ807" s="300"/>
      <c r="EA807" s="300"/>
      <c r="EB807" s="300"/>
      <c r="EC807" s="300"/>
      <c r="ED807" s="300"/>
      <c r="EE807" s="300"/>
      <c r="EF807" s="300"/>
      <c r="EG807" s="301"/>
      <c r="EH807" s="301"/>
      <c r="EI807" s="301"/>
      <c r="EJ807" s="301"/>
      <c r="EK807" s="301"/>
      <c r="EL807" s="301"/>
      <c r="EM807" s="301"/>
      <c r="EN807" s="301"/>
      <c r="EO807" s="301"/>
      <c r="EP807" s="301"/>
      <c r="EQ807" s="301"/>
      <c r="ER807" s="301"/>
      <c r="ES807" s="301"/>
      <c r="ET807" s="301"/>
    </row>
    <row r="808" spans="1:150" x14ac:dyDescent="0.25">
      <c r="A808" s="301"/>
      <c r="C808" s="301"/>
      <c r="D808" s="301"/>
      <c r="E808" s="301"/>
      <c r="F808" s="301"/>
      <c r="G808" s="301"/>
      <c r="H808" s="301"/>
      <c r="I808" s="301"/>
      <c r="J808" s="300"/>
      <c r="K808" s="300"/>
      <c r="L808" s="300"/>
      <c r="M808" s="300"/>
      <c r="N808" s="300"/>
      <c r="O808" s="300"/>
      <c r="P808" s="300"/>
      <c r="Q808" s="300"/>
      <c r="R808" s="300"/>
      <c r="S808" s="300"/>
      <c r="T808" s="300"/>
      <c r="U808" s="300"/>
      <c r="V808" s="300"/>
      <c r="W808" s="300"/>
      <c r="X808" s="300"/>
      <c r="Y808" s="300"/>
      <c r="Z808" s="300"/>
      <c r="AA808" s="300"/>
      <c r="AB808" s="300"/>
      <c r="AC808" s="300"/>
      <c r="AD808" s="300"/>
      <c r="AE808" s="300"/>
      <c r="AF808" s="300"/>
      <c r="AG808" s="300"/>
      <c r="AH808" s="300"/>
      <c r="AI808" s="300"/>
      <c r="AJ808" s="300"/>
      <c r="AK808" s="300"/>
      <c r="AL808" s="300"/>
      <c r="AM808" s="300"/>
      <c r="AN808" s="300"/>
      <c r="AO808" s="300"/>
      <c r="AP808" s="300"/>
      <c r="AQ808" s="300"/>
      <c r="AR808" s="300"/>
      <c r="AS808" s="300"/>
      <c r="AT808" s="300"/>
      <c r="AU808" s="300"/>
      <c r="AV808" s="300"/>
      <c r="AW808" s="300"/>
      <c r="AX808" s="300"/>
      <c r="AY808" s="300"/>
      <c r="AZ808" s="300"/>
      <c r="BA808" s="300"/>
      <c r="BB808" s="300"/>
      <c r="BC808" s="300"/>
      <c r="BD808" s="300"/>
      <c r="BE808" s="300"/>
      <c r="BF808" s="300"/>
      <c r="BG808" s="300"/>
      <c r="BH808" s="300"/>
      <c r="BI808" s="300"/>
      <c r="BJ808" s="300"/>
      <c r="BK808" s="300"/>
      <c r="BL808" s="300"/>
      <c r="BM808" s="300"/>
      <c r="BN808" s="300"/>
      <c r="BO808" s="300"/>
      <c r="BP808" s="300"/>
      <c r="BQ808" s="300"/>
      <c r="BR808" s="300"/>
      <c r="BS808" s="300"/>
      <c r="BT808" s="300"/>
      <c r="BU808" s="300"/>
      <c r="BV808" s="300"/>
      <c r="BW808" s="300"/>
      <c r="BX808" s="300"/>
      <c r="BY808" s="300"/>
      <c r="BZ808" s="300"/>
      <c r="CA808" s="300"/>
      <c r="CB808" s="300"/>
      <c r="CC808" s="300"/>
      <c r="CD808" s="300"/>
      <c r="CE808" s="300"/>
      <c r="CF808" s="300"/>
      <c r="CG808" s="300"/>
      <c r="CH808" s="300"/>
      <c r="CI808" s="300"/>
      <c r="CJ808" s="300"/>
      <c r="CK808" s="300"/>
      <c r="CL808" s="300"/>
      <c r="CM808" s="300"/>
      <c r="CN808" s="300"/>
      <c r="CO808" s="300"/>
      <c r="CP808" s="300"/>
      <c r="CQ808" s="300"/>
      <c r="CR808" s="300"/>
      <c r="CS808" s="300"/>
      <c r="CT808" s="300"/>
      <c r="CU808" s="300"/>
      <c r="CV808" s="300"/>
      <c r="CW808" s="300"/>
      <c r="CX808" s="300"/>
      <c r="CY808" s="300"/>
      <c r="CZ808" s="300"/>
      <c r="DA808" s="300"/>
      <c r="DB808" s="300"/>
      <c r="DC808" s="300"/>
      <c r="DD808" s="300"/>
      <c r="DE808" s="300"/>
      <c r="DF808" s="300"/>
      <c r="DG808" s="300"/>
      <c r="DH808" s="300"/>
      <c r="DI808" s="300"/>
      <c r="DJ808" s="300"/>
      <c r="DK808" s="300"/>
      <c r="DL808" s="300"/>
      <c r="DM808" s="300"/>
      <c r="DN808" s="300"/>
      <c r="DO808" s="300"/>
      <c r="DP808" s="300"/>
      <c r="DQ808" s="300"/>
      <c r="DR808" s="300"/>
      <c r="DS808" s="300"/>
      <c r="DT808" s="300"/>
      <c r="DU808" s="300"/>
      <c r="DV808" s="300"/>
      <c r="DW808" s="300"/>
      <c r="DX808" s="300"/>
      <c r="DY808" s="300"/>
      <c r="DZ808" s="300"/>
      <c r="EA808" s="300"/>
      <c r="EB808" s="300"/>
      <c r="EC808" s="300"/>
      <c r="ED808" s="300"/>
      <c r="EE808" s="300"/>
      <c r="EF808" s="300"/>
      <c r="EG808" s="301"/>
      <c r="EH808" s="301"/>
      <c r="EI808" s="301"/>
      <c r="EJ808" s="301"/>
      <c r="EK808" s="301"/>
      <c r="EL808" s="301"/>
      <c r="EM808" s="301"/>
      <c r="EN808" s="301"/>
      <c r="EO808" s="301"/>
      <c r="EP808" s="301"/>
      <c r="EQ808" s="301"/>
      <c r="ER808" s="301"/>
      <c r="ES808" s="301"/>
      <c r="ET808" s="301"/>
    </row>
    <row r="809" spans="1:150" x14ac:dyDescent="0.25">
      <c r="A809" s="301"/>
      <c r="C809" s="301"/>
      <c r="D809" s="301"/>
      <c r="E809" s="301"/>
      <c r="F809" s="301"/>
      <c r="G809" s="301"/>
      <c r="H809" s="301"/>
      <c r="I809" s="301"/>
      <c r="J809" s="300"/>
      <c r="K809" s="300"/>
      <c r="L809" s="300"/>
      <c r="M809" s="300"/>
      <c r="N809" s="300"/>
      <c r="O809" s="300"/>
      <c r="P809" s="300"/>
      <c r="Q809" s="300"/>
      <c r="R809" s="300"/>
      <c r="S809" s="300"/>
      <c r="T809" s="300"/>
      <c r="U809" s="300"/>
      <c r="V809" s="300"/>
      <c r="W809" s="300"/>
      <c r="X809" s="300"/>
      <c r="Y809" s="300"/>
      <c r="Z809" s="300"/>
      <c r="AA809" s="300"/>
      <c r="AB809" s="300"/>
      <c r="AC809" s="300"/>
      <c r="AD809" s="300"/>
      <c r="AE809" s="300"/>
      <c r="AF809" s="300"/>
      <c r="AG809" s="300"/>
      <c r="AH809" s="300"/>
      <c r="AI809" s="300"/>
      <c r="AJ809" s="300"/>
      <c r="AK809" s="300"/>
      <c r="AL809" s="300"/>
      <c r="AM809" s="300"/>
      <c r="AN809" s="300"/>
      <c r="AO809" s="300"/>
      <c r="AP809" s="300"/>
      <c r="AQ809" s="300"/>
      <c r="AR809" s="300"/>
      <c r="AS809" s="300"/>
      <c r="AT809" s="300"/>
      <c r="AU809" s="300"/>
      <c r="AV809" s="300"/>
      <c r="AW809" s="300"/>
      <c r="AX809" s="300"/>
      <c r="AY809" s="300"/>
      <c r="AZ809" s="300"/>
      <c r="BA809" s="300"/>
      <c r="BB809" s="300"/>
      <c r="BC809" s="300"/>
      <c r="BD809" s="300"/>
      <c r="BE809" s="300"/>
      <c r="BF809" s="300"/>
      <c r="BG809" s="300"/>
      <c r="BH809" s="300"/>
      <c r="BI809" s="300"/>
      <c r="BJ809" s="300"/>
      <c r="BK809" s="300"/>
      <c r="BL809" s="300"/>
      <c r="BM809" s="300"/>
      <c r="BN809" s="300"/>
      <c r="BO809" s="300"/>
      <c r="BP809" s="300"/>
      <c r="BQ809" s="300"/>
      <c r="BR809" s="300"/>
      <c r="BS809" s="300"/>
      <c r="BT809" s="300"/>
      <c r="BU809" s="300"/>
      <c r="BV809" s="300"/>
      <c r="BW809" s="300"/>
      <c r="BX809" s="300"/>
      <c r="BY809" s="300"/>
      <c r="BZ809" s="300"/>
      <c r="CA809" s="300"/>
      <c r="CB809" s="300"/>
      <c r="CC809" s="300"/>
      <c r="CD809" s="300"/>
      <c r="CE809" s="300"/>
      <c r="CF809" s="300"/>
      <c r="CG809" s="300"/>
      <c r="CH809" s="300"/>
      <c r="CI809" s="300"/>
      <c r="CJ809" s="300"/>
      <c r="CK809" s="300"/>
      <c r="CL809" s="300"/>
      <c r="CM809" s="300"/>
      <c r="CN809" s="300"/>
      <c r="CO809" s="300"/>
      <c r="CP809" s="300"/>
      <c r="CQ809" s="300"/>
      <c r="CR809" s="300"/>
      <c r="CS809" s="300"/>
      <c r="CT809" s="300"/>
      <c r="CU809" s="300"/>
      <c r="CV809" s="300"/>
      <c r="CW809" s="300"/>
      <c r="CX809" s="300"/>
      <c r="CY809" s="300"/>
      <c r="CZ809" s="300"/>
      <c r="DA809" s="300"/>
      <c r="DB809" s="300"/>
      <c r="DC809" s="300"/>
      <c r="DD809" s="300"/>
      <c r="DE809" s="300"/>
      <c r="DF809" s="300"/>
      <c r="DG809" s="300"/>
      <c r="DH809" s="300"/>
      <c r="DI809" s="300"/>
      <c r="DJ809" s="300"/>
      <c r="DK809" s="300"/>
      <c r="DL809" s="300"/>
      <c r="DM809" s="300"/>
      <c r="DN809" s="300"/>
      <c r="DO809" s="300"/>
      <c r="DP809" s="300"/>
      <c r="DQ809" s="300"/>
      <c r="DR809" s="300"/>
      <c r="DS809" s="300"/>
      <c r="DT809" s="300"/>
      <c r="DU809" s="300"/>
      <c r="DV809" s="300"/>
      <c r="DW809" s="300"/>
      <c r="DX809" s="300"/>
      <c r="DY809" s="300"/>
      <c r="DZ809" s="300"/>
      <c r="EA809" s="300"/>
      <c r="EB809" s="300"/>
      <c r="EC809" s="300"/>
      <c r="ED809" s="300"/>
      <c r="EE809" s="300"/>
      <c r="EF809" s="300"/>
      <c r="EG809" s="301"/>
      <c r="EH809" s="301"/>
      <c r="EI809" s="301"/>
      <c r="EJ809" s="301"/>
      <c r="EK809" s="301"/>
      <c r="EL809" s="301"/>
      <c r="EM809" s="301"/>
      <c r="EN809" s="301"/>
      <c r="EO809" s="301"/>
      <c r="EP809" s="301"/>
      <c r="EQ809" s="301"/>
      <c r="ER809" s="301"/>
      <c r="ES809" s="301"/>
      <c r="ET809" s="301"/>
    </row>
    <row r="810" spans="1:150" x14ac:dyDescent="0.25">
      <c r="A810" s="301"/>
      <c r="C810" s="301"/>
      <c r="D810" s="301"/>
      <c r="E810" s="301"/>
      <c r="F810" s="301"/>
      <c r="G810" s="301"/>
      <c r="H810" s="301"/>
      <c r="I810" s="301"/>
      <c r="J810" s="300"/>
      <c r="K810" s="300"/>
      <c r="L810" s="300"/>
      <c r="M810" s="300"/>
      <c r="N810" s="300"/>
      <c r="O810" s="300"/>
      <c r="P810" s="300"/>
      <c r="Q810" s="300"/>
      <c r="R810" s="300"/>
      <c r="S810" s="300"/>
      <c r="T810" s="300"/>
      <c r="U810" s="300"/>
      <c r="V810" s="300"/>
      <c r="W810" s="300"/>
      <c r="X810" s="300"/>
      <c r="Y810" s="300"/>
      <c r="Z810" s="300"/>
      <c r="AA810" s="300"/>
      <c r="AB810" s="300"/>
      <c r="AC810" s="300"/>
      <c r="AD810" s="300"/>
      <c r="AE810" s="300"/>
      <c r="AF810" s="300"/>
      <c r="AG810" s="300"/>
      <c r="AH810" s="300"/>
      <c r="AI810" s="300"/>
      <c r="AJ810" s="300"/>
      <c r="AK810" s="300"/>
      <c r="AL810" s="300"/>
      <c r="AM810" s="300"/>
      <c r="AN810" s="300"/>
      <c r="AO810" s="300"/>
      <c r="AP810" s="300"/>
      <c r="AQ810" s="300"/>
      <c r="AR810" s="300"/>
      <c r="AS810" s="300"/>
      <c r="AT810" s="300"/>
      <c r="AU810" s="300"/>
      <c r="AV810" s="300"/>
      <c r="AW810" s="300"/>
      <c r="AX810" s="300"/>
      <c r="AY810" s="300"/>
      <c r="AZ810" s="300"/>
      <c r="BA810" s="300"/>
      <c r="BB810" s="300"/>
      <c r="BC810" s="300"/>
      <c r="BD810" s="300"/>
      <c r="BE810" s="300"/>
      <c r="BF810" s="300"/>
      <c r="BG810" s="300"/>
      <c r="BH810" s="300"/>
      <c r="BI810" s="300"/>
      <c r="BJ810" s="300"/>
      <c r="BK810" s="300"/>
      <c r="BL810" s="300"/>
      <c r="BM810" s="300"/>
      <c r="BN810" s="300"/>
      <c r="BO810" s="300"/>
      <c r="BP810" s="300"/>
      <c r="BQ810" s="300"/>
      <c r="BR810" s="300"/>
      <c r="BS810" s="300"/>
      <c r="BT810" s="300"/>
      <c r="BU810" s="300"/>
      <c r="BV810" s="300"/>
      <c r="BW810" s="300"/>
      <c r="BX810" s="300"/>
      <c r="BY810" s="300"/>
      <c r="BZ810" s="300"/>
      <c r="CA810" s="300"/>
      <c r="CB810" s="300"/>
      <c r="CC810" s="300"/>
      <c r="CD810" s="300"/>
      <c r="CE810" s="300"/>
      <c r="CF810" s="300"/>
      <c r="CG810" s="300"/>
      <c r="CH810" s="300"/>
      <c r="CI810" s="300"/>
      <c r="CJ810" s="300"/>
      <c r="CK810" s="300"/>
      <c r="CL810" s="300"/>
      <c r="CM810" s="300"/>
      <c r="CN810" s="300"/>
      <c r="CO810" s="300"/>
      <c r="CP810" s="300"/>
      <c r="CQ810" s="300"/>
      <c r="CR810" s="300"/>
      <c r="CS810" s="300"/>
      <c r="CT810" s="300"/>
      <c r="CU810" s="300"/>
      <c r="CV810" s="300"/>
      <c r="CW810" s="300"/>
      <c r="CX810" s="300"/>
      <c r="CY810" s="300"/>
      <c r="CZ810" s="300"/>
      <c r="DA810" s="300"/>
      <c r="DB810" s="300"/>
      <c r="DC810" s="300"/>
      <c r="DD810" s="300"/>
      <c r="DE810" s="300"/>
      <c r="DF810" s="300"/>
      <c r="DG810" s="300"/>
      <c r="DH810" s="300"/>
      <c r="DI810" s="300"/>
      <c r="DJ810" s="300"/>
      <c r="DK810" s="300"/>
      <c r="DL810" s="300"/>
      <c r="DM810" s="300"/>
      <c r="DN810" s="300"/>
      <c r="DO810" s="300"/>
      <c r="DP810" s="300"/>
      <c r="DQ810" s="300"/>
      <c r="DR810" s="300"/>
      <c r="DS810" s="300"/>
      <c r="DT810" s="300"/>
      <c r="DU810" s="300"/>
      <c r="DV810" s="300"/>
      <c r="DW810" s="300"/>
      <c r="DX810" s="300"/>
      <c r="DY810" s="300"/>
      <c r="DZ810" s="300"/>
      <c r="EA810" s="300"/>
      <c r="EB810" s="300"/>
      <c r="EC810" s="300"/>
      <c r="ED810" s="300"/>
      <c r="EE810" s="300"/>
      <c r="EF810" s="300"/>
      <c r="EG810" s="301"/>
      <c r="EH810" s="301"/>
      <c r="EI810" s="301"/>
      <c r="EJ810" s="301"/>
      <c r="EK810" s="301"/>
      <c r="EL810" s="301"/>
      <c r="EM810" s="301"/>
      <c r="EN810" s="301"/>
      <c r="EO810" s="301"/>
      <c r="EP810" s="301"/>
      <c r="EQ810" s="301"/>
      <c r="ER810" s="301"/>
      <c r="ES810" s="301"/>
      <c r="ET810" s="301"/>
    </row>
    <row r="811" spans="1:150" x14ac:dyDescent="0.25">
      <c r="A811" s="301"/>
      <c r="C811" s="301"/>
      <c r="D811" s="301"/>
      <c r="E811" s="301"/>
      <c r="F811" s="301"/>
      <c r="G811" s="301"/>
      <c r="H811" s="301"/>
      <c r="I811" s="301"/>
      <c r="J811" s="300"/>
      <c r="K811" s="300"/>
      <c r="L811" s="300"/>
      <c r="M811" s="300"/>
      <c r="N811" s="300"/>
      <c r="O811" s="300"/>
      <c r="P811" s="300"/>
      <c r="Q811" s="300"/>
      <c r="R811" s="300"/>
      <c r="S811" s="300"/>
      <c r="T811" s="300"/>
      <c r="U811" s="300"/>
      <c r="V811" s="300"/>
      <c r="W811" s="300"/>
      <c r="X811" s="300"/>
      <c r="Y811" s="300"/>
      <c r="Z811" s="300"/>
      <c r="AA811" s="300"/>
      <c r="AB811" s="300"/>
      <c r="AC811" s="300"/>
      <c r="AD811" s="300"/>
      <c r="AE811" s="300"/>
      <c r="AF811" s="300"/>
      <c r="AG811" s="300"/>
      <c r="AH811" s="300"/>
      <c r="AI811" s="300"/>
      <c r="AJ811" s="300"/>
      <c r="AK811" s="300"/>
      <c r="AL811" s="300"/>
      <c r="AM811" s="300"/>
      <c r="AN811" s="300"/>
      <c r="AO811" s="300"/>
      <c r="AP811" s="300"/>
      <c r="AQ811" s="300"/>
      <c r="AR811" s="300"/>
      <c r="AS811" s="300"/>
      <c r="AT811" s="300"/>
      <c r="AU811" s="300"/>
      <c r="AV811" s="300"/>
      <c r="AW811" s="300"/>
      <c r="AX811" s="300"/>
      <c r="AY811" s="300"/>
      <c r="AZ811" s="300"/>
      <c r="BA811" s="300"/>
      <c r="BB811" s="300"/>
      <c r="BC811" s="300"/>
      <c r="BD811" s="300"/>
      <c r="BE811" s="300"/>
      <c r="BF811" s="300"/>
      <c r="BG811" s="300"/>
      <c r="BH811" s="300"/>
      <c r="BI811" s="300"/>
      <c r="BJ811" s="300"/>
      <c r="BK811" s="300"/>
      <c r="BL811" s="300"/>
      <c r="BM811" s="300"/>
      <c r="BN811" s="300"/>
      <c r="BO811" s="300"/>
      <c r="BP811" s="300"/>
      <c r="BQ811" s="300"/>
      <c r="BR811" s="300"/>
      <c r="BS811" s="300"/>
      <c r="BT811" s="300"/>
      <c r="BU811" s="300"/>
      <c r="BV811" s="300"/>
      <c r="BW811" s="300"/>
      <c r="BX811" s="300"/>
      <c r="BY811" s="300"/>
      <c r="BZ811" s="300"/>
      <c r="CA811" s="300"/>
      <c r="CB811" s="300"/>
      <c r="CC811" s="300"/>
      <c r="CD811" s="300"/>
      <c r="CE811" s="300"/>
      <c r="CF811" s="300"/>
      <c r="CG811" s="300"/>
      <c r="CH811" s="300"/>
      <c r="CI811" s="300"/>
      <c r="CJ811" s="300"/>
      <c r="CK811" s="300"/>
      <c r="CL811" s="300"/>
      <c r="CM811" s="300"/>
      <c r="CN811" s="300"/>
      <c r="CO811" s="300"/>
      <c r="CP811" s="300"/>
      <c r="CQ811" s="300"/>
      <c r="CR811" s="300"/>
      <c r="CS811" s="300"/>
      <c r="CT811" s="300"/>
      <c r="CU811" s="300"/>
      <c r="CV811" s="300"/>
      <c r="CW811" s="300"/>
      <c r="CX811" s="300"/>
      <c r="CY811" s="300"/>
      <c r="CZ811" s="300"/>
      <c r="DA811" s="300"/>
      <c r="DB811" s="300"/>
      <c r="DC811" s="300"/>
      <c r="DD811" s="300"/>
      <c r="DE811" s="300"/>
      <c r="DF811" s="300"/>
      <c r="DG811" s="300"/>
      <c r="DH811" s="300"/>
      <c r="DI811" s="300"/>
      <c r="DJ811" s="300"/>
      <c r="DK811" s="300"/>
      <c r="DL811" s="300"/>
      <c r="DM811" s="300"/>
      <c r="DN811" s="300"/>
      <c r="DO811" s="300"/>
      <c r="DP811" s="300"/>
      <c r="DQ811" s="300"/>
      <c r="DR811" s="300"/>
      <c r="DS811" s="300"/>
      <c r="DT811" s="300"/>
      <c r="DU811" s="300"/>
      <c r="DV811" s="300"/>
      <c r="DW811" s="300"/>
      <c r="DX811" s="300"/>
      <c r="DY811" s="300"/>
      <c r="DZ811" s="300"/>
      <c r="EA811" s="300"/>
      <c r="EB811" s="300"/>
      <c r="EC811" s="300"/>
      <c r="ED811" s="300"/>
      <c r="EE811" s="300"/>
      <c r="EF811" s="300"/>
      <c r="EG811" s="301"/>
      <c r="EH811" s="301"/>
      <c r="EI811" s="301"/>
      <c r="EJ811" s="301"/>
      <c r="EK811" s="301"/>
      <c r="EL811" s="301"/>
      <c r="EM811" s="301"/>
      <c r="EN811" s="301"/>
      <c r="EO811" s="301"/>
      <c r="EP811" s="301"/>
      <c r="EQ811" s="301"/>
      <c r="ER811" s="301"/>
      <c r="ES811" s="301"/>
      <c r="ET811" s="301"/>
    </row>
    <row r="812" spans="1:150" x14ac:dyDescent="0.25">
      <c r="A812" s="301"/>
      <c r="C812" s="301"/>
      <c r="D812" s="301"/>
      <c r="E812" s="301"/>
      <c r="F812" s="301"/>
      <c r="G812" s="301"/>
      <c r="H812" s="301"/>
      <c r="I812" s="301"/>
      <c r="J812" s="300"/>
      <c r="K812" s="300"/>
      <c r="L812" s="300"/>
      <c r="M812" s="300"/>
      <c r="N812" s="300"/>
      <c r="O812" s="300"/>
      <c r="P812" s="300"/>
      <c r="Q812" s="300"/>
      <c r="R812" s="300"/>
      <c r="S812" s="300"/>
      <c r="T812" s="300"/>
      <c r="U812" s="300"/>
      <c r="V812" s="300"/>
      <c r="W812" s="300"/>
      <c r="X812" s="300"/>
      <c r="Y812" s="300"/>
      <c r="Z812" s="300"/>
      <c r="AA812" s="300"/>
      <c r="AB812" s="300"/>
      <c r="AC812" s="300"/>
      <c r="AD812" s="300"/>
      <c r="AE812" s="300"/>
      <c r="AF812" s="300"/>
      <c r="AG812" s="300"/>
      <c r="AH812" s="300"/>
      <c r="AI812" s="300"/>
      <c r="AJ812" s="300"/>
      <c r="AK812" s="300"/>
      <c r="AL812" s="300"/>
      <c r="AM812" s="300"/>
      <c r="AN812" s="300"/>
      <c r="AO812" s="300"/>
      <c r="AP812" s="300"/>
      <c r="AQ812" s="300"/>
      <c r="AR812" s="300"/>
      <c r="AS812" s="300"/>
      <c r="AT812" s="300"/>
      <c r="AU812" s="300"/>
      <c r="AV812" s="300"/>
      <c r="AW812" s="300"/>
      <c r="AX812" s="300"/>
      <c r="AY812" s="300"/>
      <c r="AZ812" s="300"/>
      <c r="BA812" s="300"/>
      <c r="BB812" s="300"/>
      <c r="BC812" s="300"/>
      <c r="BD812" s="300"/>
      <c r="BE812" s="300"/>
      <c r="BF812" s="300"/>
      <c r="BG812" s="300"/>
      <c r="BH812" s="300"/>
      <c r="BI812" s="300"/>
      <c r="BJ812" s="300"/>
      <c r="BK812" s="300"/>
      <c r="BL812" s="300"/>
      <c r="BM812" s="300"/>
      <c r="BN812" s="300"/>
      <c r="BO812" s="300"/>
      <c r="BP812" s="300"/>
      <c r="BQ812" s="300"/>
      <c r="BR812" s="300"/>
      <c r="BS812" s="300"/>
      <c r="BT812" s="300"/>
      <c r="BU812" s="300"/>
      <c r="BV812" s="300"/>
      <c r="BW812" s="300"/>
      <c r="BX812" s="300"/>
      <c r="BY812" s="300"/>
      <c r="BZ812" s="300"/>
      <c r="CA812" s="300"/>
      <c r="CB812" s="300"/>
      <c r="CC812" s="300"/>
      <c r="CD812" s="300"/>
      <c r="CE812" s="300"/>
      <c r="CF812" s="300"/>
      <c r="CG812" s="300"/>
      <c r="CH812" s="300"/>
      <c r="CI812" s="300"/>
      <c r="CJ812" s="300"/>
      <c r="CK812" s="300"/>
      <c r="CL812" s="300"/>
      <c r="CM812" s="300"/>
      <c r="CN812" s="300"/>
      <c r="CO812" s="300"/>
      <c r="CP812" s="300"/>
      <c r="CQ812" s="300"/>
      <c r="CR812" s="300"/>
      <c r="CS812" s="300"/>
      <c r="CT812" s="300"/>
      <c r="CU812" s="300"/>
      <c r="CV812" s="300"/>
      <c r="CW812" s="300"/>
      <c r="CX812" s="300"/>
      <c r="CY812" s="300"/>
      <c r="CZ812" s="300"/>
      <c r="DA812" s="300"/>
      <c r="DB812" s="300"/>
      <c r="DC812" s="300"/>
      <c r="DD812" s="300"/>
      <c r="DE812" s="300"/>
      <c r="DF812" s="300"/>
      <c r="DG812" s="300"/>
      <c r="DH812" s="300"/>
      <c r="DI812" s="300"/>
      <c r="DJ812" s="300"/>
      <c r="DK812" s="300"/>
      <c r="DL812" s="300"/>
      <c r="DM812" s="300"/>
      <c r="DN812" s="300"/>
      <c r="DO812" s="300"/>
      <c r="DP812" s="300"/>
      <c r="DQ812" s="300"/>
      <c r="DR812" s="300"/>
      <c r="DS812" s="300"/>
      <c r="DT812" s="300"/>
      <c r="DU812" s="300"/>
      <c r="DV812" s="300"/>
      <c r="DW812" s="300"/>
      <c r="DX812" s="300"/>
      <c r="DY812" s="300"/>
      <c r="DZ812" s="300"/>
      <c r="EA812" s="300"/>
      <c r="EB812" s="300"/>
      <c r="EC812" s="300"/>
      <c r="ED812" s="300"/>
      <c r="EE812" s="300"/>
      <c r="EF812" s="300"/>
      <c r="EG812" s="301"/>
      <c r="EH812" s="301"/>
      <c r="EI812" s="301"/>
      <c r="EJ812" s="301"/>
      <c r="EK812" s="301"/>
      <c r="EL812" s="301"/>
      <c r="EM812" s="301"/>
      <c r="EN812" s="301"/>
      <c r="EO812" s="301"/>
      <c r="EP812" s="301"/>
      <c r="EQ812" s="301"/>
      <c r="ER812" s="301"/>
      <c r="ES812" s="301"/>
      <c r="ET812" s="301"/>
    </row>
    <row r="813" spans="1:150" x14ac:dyDescent="0.25">
      <c r="A813" s="301"/>
      <c r="C813" s="301"/>
      <c r="D813" s="301"/>
      <c r="E813" s="301"/>
      <c r="F813" s="301"/>
      <c r="G813" s="301"/>
      <c r="H813" s="301"/>
      <c r="I813" s="301"/>
      <c r="J813" s="300"/>
      <c r="K813" s="300"/>
      <c r="L813" s="300"/>
      <c r="M813" s="300"/>
      <c r="N813" s="300"/>
      <c r="O813" s="300"/>
      <c r="P813" s="300"/>
      <c r="Q813" s="300"/>
      <c r="R813" s="300"/>
      <c r="S813" s="300"/>
      <c r="T813" s="300"/>
      <c r="U813" s="300"/>
      <c r="V813" s="300"/>
      <c r="W813" s="300"/>
      <c r="X813" s="300"/>
      <c r="Y813" s="300"/>
      <c r="Z813" s="300"/>
      <c r="AA813" s="300"/>
      <c r="AB813" s="300"/>
      <c r="AC813" s="300"/>
      <c r="AD813" s="300"/>
      <c r="AE813" s="300"/>
      <c r="AF813" s="300"/>
      <c r="AG813" s="300"/>
      <c r="AH813" s="300"/>
      <c r="AI813" s="300"/>
      <c r="AJ813" s="300"/>
      <c r="AK813" s="300"/>
      <c r="AL813" s="300"/>
      <c r="AM813" s="300"/>
      <c r="AN813" s="300"/>
      <c r="AO813" s="300"/>
      <c r="AP813" s="300"/>
      <c r="AQ813" s="300"/>
      <c r="AR813" s="300"/>
      <c r="AS813" s="300"/>
      <c r="AT813" s="300"/>
      <c r="AU813" s="300"/>
      <c r="AV813" s="300"/>
      <c r="AW813" s="300"/>
      <c r="AX813" s="300"/>
      <c r="AY813" s="300"/>
      <c r="AZ813" s="300"/>
      <c r="BA813" s="300"/>
      <c r="BB813" s="300"/>
      <c r="BC813" s="300"/>
      <c r="BD813" s="300"/>
      <c r="BE813" s="300"/>
      <c r="BF813" s="300"/>
      <c r="BG813" s="300"/>
      <c r="BH813" s="300"/>
      <c r="BI813" s="300"/>
      <c r="BJ813" s="300"/>
      <c r="BK813" s="300"/>
      <c r="BL813" s="300"/>
      <c r="BM813" s="300"/>
      <c r="BN813" s="300"/>
      <c r="BO813" s="300"/>
      <c r="BP813" s="300"/>
      <c r="BQ813" s="300"/>
      <c r="BR813" s="300"/>
      <c r="BS813" s="300"/>
      <c r="BT813" s="300"/>
      <c r="BU813" s="300"/>
      <c r="BV813" s="300"/>
      <c r="BW813" s="300"/>
      <c r="BX813" s="300"/>
      <c r="BY813" s="300"/>
      <c r="BZ813" s="300"/>
      <c r="CA813" s="300"/>
      <c r="CB813" s="300"/>
      <c r="CC813" s="300"/>
      <c r="CD813" s="300"/>
      <c r="CE813" s="300"/>
      <c r="CF813" s="300"/>
      <c r="CG813" s="300"/>
      <c r="CH813" s="300"/>
      <c r="CI813" s="300"/>
      <c r="CJ813" s="300"/>
      <c r="CK813" s="300"/>
      <c r="CL813" s="300"/>
      <c r="CM813" s="300"/>
      <c r="CN813" s="300"/>
      <c r="CO813" s="300"/>
      <c r="CP813" s="300"/>
      <c r="CQ813" s="300"/>
      <c r="CR813" s="300"/>
      <c r="CS813" s="300"/>
      <c r="CT813" s="300"/>
      <c r="CU813" s="300"/>
      <c r="CV813" s="300"/>
      <c r="CW813" s="300"/>
      <c r="CX813" s="300"/>
      <c r="CY813" s="300"/>
      <c r="CZ813" s="300"/>
      <c r="DA813" s="300"/>
      <c r="DB813" s="300"/>
      <c r="DC813" s="300"/>
      <c r="DD813" s="300"/>
      <c r="DE813" s="300"/>
      <c r="DF813" s="300"/>
      <c r="DG813" s="300"/>
      <c r="DH813" s="300"/>
      <c r="DI813" s="300"/>
      <c r="DJ813" s="300"/>
      <c r="DK813" s="300"/>
      <c r="DL813" s="300"/>
      <c r="DM813" s="300"/>
      <c r="DN813" s="300"/>
      <c r="DO813" s="300"/>
      <c r="DP813" s="300"/>
      <c r="DQ813" s="300"/>
      <c r="DR813" s="300"/>
      <c r="DS813" s="300"/>
      <c r="DT813" s="300"/>
      <c r="DU813" s="300"/>
      <c r="DV813" s="300"/>
      <c r="DW813" s="300"/>
      <c r="DX813" s="300"/>
      <c r="DY813" s="300"/>
      <c r="DZ813" s="300"/>
      <c r="EA813" s="300"/>
      <c r="EB813" s="300"/>
      <c r="EC813" s="300"/>
      <c r="ED813" s="300"/>
      <c r="EE813" s="300"/>
      <c r="EF813" s="300"/>
      <c r="EG813" s="301"/>
      <c r="EH813" s="301"/>
      <c r="EI813" s="301"/>
      <c r="EJ813" s="301"/>
      <c r="EK813" s="301"/>
      <c r="EL813" s="301"/>
      <c r="EM813" s="301"/>
      <c r="EN813" s="301"/>
      <c r="EO813" s="301"/>
      <c r="EP813" s="301"/>
      <c r="EQ813" s="301"/>
      <c r="ER813" s="301"/>
      <c r="ES813" s="301"/>
      <c r="ET813" s="301"/>
    </row>
    <row r="814" spans="1:150" x14ac:dyDescent="0.25">
      <c r="A814" s="301"/>
      <c r="C814" s="301"/>
      <c r="D814" s="301"/>
      <c r="E814" s="301"/>
      <c r="F814" s="301"/>
      <c r="G814" s="301"/>
      <c r="H814" s="301"/>
      <c r="I814" s="301"/>
      <c r="J814" s="300"/>
      <c r="K814" s="300"/>
      <c r="L814" s="300"/>
      <c r="M814" s="300"/>
      <c r="N814" s="300"/>
      <c r="O814" s="300"/>
      <c r="P814" s="300"/>
      <c r="Q814" s="300"/>
      <c r="R814" s="300"/>
      <c r="S814" s="300"/>
      <c r="T814" s="300"/>
      <c r="U814" s="300"/>
      <c r="V814" s="300"/>
      <c r="W814" s="300"/>
      <c r="X814" s="300"/>
      <c r="Y814" s="300"/>
      <c r="Z814" s="300"/>
      <c r="AA814" s="300"/>
      <c r="AB814" s="300"/>
      <c r="AC814" s="300"/>
      <c r="AD814" s="300"/>
      <c r="AE814" s="300"/>
      <c r="AF814" s="300"/>
      <c r="AG814" s="300"/>
      <c r="AH814" s="300"/>
      <c r="AI814" s="300"/>
      <c r="AJ814" s="300"/>
      <c r="AK814" s="300"/>
      <c r="AL814" s="300"/>
      <c r="AM814" s="300"/>
      <c r="AN814" s="300"/>
      <c r="AO814" s="300"/>
      <c r="AP814" s="300"/>
      <c r="AQ814" s="300"/>
      <c r="AR814" s="300"/>
      <c r="AS814" s="300"/>
      <c r="AT814" s="300"/>
      <c r="AU814" s="300"/>
      <c r="AV814" s="300"/>
      <c r="AW814" s="300"/>
      <c r="AX814" s="300"/>
      <c r="AY814" s="300"/>
      <c r="AZ814" s="300"/>
      <c r="BA814" s="300"/>
      <c r="BB814" s="300"/>
      <c r="BC814" s="300"/>
      <c r="BD814" s="300"/>
      <c r="BE814" s="300"/>
      <c r="BF814" s="300"/>
      <c r="BG814" s="300"/>
      <c r="BH814" s="300"/>
      <c r="BI814" s="300"/>
      <c r="BJ814" s="300"/>
      <c r="BK814" s="300"/>
      <c r="BL814" s="300"/>
      <c r="BM814" s="300"/>
      <c r="BN814" s="300"/>
      <c r="BO814" s="300"/>
      <c r="BP814" s="300"/>
      <c r="BQ814" s="300"/>
      <c r="BR814" s="300"/>
      <c r="BS814" s="300"/>
      <c r="BT814" s="300"/>
      <c r="BU814" s="300"/>
      <c r="BV814" s="300"/>
      <c r="BW814" s="300"/>
      <c r="BX814" s="300"/>
      <c r="BY814" s="300"/>
      <c r="BZ814" s="300"/>
      <c r="CA814" s="300"/>
      <c r="CB814" s="300"/>
      <c r="CC814" s="300"/>
      <c r="CD814" s="300"/>
      <c r="CE814" s="300"/>
      <c r="CF814" s="300"/>
      <c r="CG814" s="300"/>
      <c r="CH814" s="300"/>
      <c r="CI814" s="300"/>
      <c r="CJ814" s="300"/>
      <c r="CK814" s="300"/>
      <c r="CL814" s="300"/>
      <c r="CM814" s="300"/>
      <c r="CN814" s="300"/>
      <c r="CO814" s="300"/>
      <c r="CP814" s="300"/>
      <c r="CQ814" s="300"/>
      <c r="CR814" s="300"/>
      <c r="CS814" s="300"/>
      <c r="CT814" s="300"/>
      <c r="CU814" s="300"/>
      <c r="CV814" s="300"/>
      <c r="CW814" s="300"/>
      <c r="CX814" s="300"/>
      <c r="CY814" s="300"/>
      <c r="CZ814" s="300"/>
      <c r="DA814" s="300"/>
      <c r="DB814" s="300"/>
      <c r="DC814" s="300"/>
      <c r="DD814" s="300"/>
      <c r="DE814" s="300"/>
      <c r="DF814" s="300"/>
      <c r="DG814" s="300"/>
      <c r="DH814" s="300"/>
      <c r="DI814" s="300"/>
      <c r="DJ814" s="300"/>
      <c r="DK814" s="300"/>
      <c r="DL814" s="300"/>
      <c r="DM814" s="300"/>
      <c r="DN814" s="300"/>
      <c r="DO814" s="300"/>
      <c r="DP814" s="300"/>
      <c r="DQ814" s="300"/>
      <c r="DR814" s="300"/>
      <c r="DS814" s="300"/>
      <c r="DT814" s="300"/>
      <c r="DU814" s="300"/>
      <c r="DV814" s="300"/>
      <c r="DW814" s="300"/>
      <c r="DX814" s="300"/>
      <c r="DY814" s="300"/>
      <c r="DZ814" s="300"/>
      <c r="EA814" s="300"/>
      <c r="EB814" s="300"/>
      <c r="EC814" s="300"/>
      <c r="ED814" s="300"/>
      <c r="EE814" s="300"/>
      <c r="EF814" s="300"/>
      <c r="EG814" s="301"/>
      <c r="EH814" s="301"/>
      <c r="EI814" s="301"/>
      <c r="EJ814" s="301"/>
      <c r="EK814" s="301"/>
      <c r="EL814" s="301"/>
      <c r="EM814" s="301"/>
      <c r="EN814" s="301"/>
      <c r="EO814" s="301"/>
      <c r="EP814" s="301"/>
      <c r="EQ814" s="301"/>
      <c r="ER814" s="301"/>
      <c r="ES814" s="301"/>
      <c r="ET814" s="301"/>
    </row>
    <row r="815" spans="1:150" x14ac:dyDescent="0.25">
      <c r="A815" s="301"/>
      <c r="C815" s="301"/>
      <c r="D815" s="301"/>
      <c r="E815" s="301"/>
      <c r="F815" s="301"/>
      <c r="G815" s="301"/>
      <c r="H815" s="301"/>
      <c r="I815" s="301"/>
      <c r="J815" s="300"/>
      <c r="K815" s="300"/>
      <c r="L815" s="300"/>
      <c r="M815" s="300"/>
      <c r="N815" s="300"/>
      <c r="O815" s="300"/>
      <c r="P815" s="300"/>
      <c r="Q815" s="300"/>
      <c r="R815" s="300"/>
      <c r="S815" s="300"/>
      <c r="T815" s="300"/>
      <c r="U815" s="300"/>
      <c r="V815" s="300"/>
      <c r="W815" s="300"/>
      <c r="X815" s="300"/>
      <c r="Y815" s="300"/>
      <c r="Z815" s="300"/>
      <c r="AA815" s="300"/>
      <c r="AB815" s="300"/>
      <c r="AC815" s="300"/>
      <c r="AD815" s="300"/>
      <c r="AE815" s="300"/>
      <c r="AF815" s="300"/>
      <c r="AG815" s="300"/>
      <c r="AH815" s="300"/>
      <c r="AI815" s="300"/>
      <c r="AJ815" s="300"/>
      <c r="AK815" s="300"/>
      <c r="AL815" s="300"/>
      <c r="AM815" s="300"/>
      <c r="AN815" s="300"/>
      <c r="AO815" s="300"/>
      <c r="AP815" s="300"/>
      <c r="AQ815" s="300"/>
      <c r="AR815" s="300"/>
      <c r="AS815" s="300"/>
      <c r="AT815" s="300"/>
      <c r="AU815" s="300"/>
      <c r="AV815" s="300"/>
      <c r="AW815" s="300"/>
      <c r="AX815" s="300"/>
      <c r="AY815" s="300"/>
      <c r="AZ815" s="300"/>
      <c r="BA815" s="300"/>
      <c r="BB815" s="300"/>
      <c r="BC815" s="300"/>
      <c r="BD815" s="300"/>
      <c r="BE815" s="300"/>
      <c r="BF815" s="300"/>
      <c r="BG815" s="300"/>
      <c r="BH815" s="300"/>
      <c r="BI815" s="300"/>
      <c r="BJ815" s="300"/>
      <c r="BK815" s="300"/>
      <c r="BL815" s="300"/>
      <c r="BM815" s="300"/>
      <c r="BN815" s="300"/>
      <c r="BO815" s="300"/>
      <c r="BP815" s="300"/>
      <c r="BQ815" s="300"/>
      <c r="BR815" s="300"/>
      <c r="BS815" s="300"/>
      <c r="BT815" s="300"/>
      <c r="BU815" s="300"/>
      <c r="BV815" s="300"/>
      <c r="BW815" s="300"/>
      <c r="BX815" s="300"/>
      <c r="BY815" s="300"/>
      <c r="BZ815" s="300"/>
      <c r="CA815" s="300"/>
      <c r="CB815" s="300"/>
      <c r="CC815" s="300"/>
      <c r="CD815" s="300"/>
      <c r="CE815" s="300"/>
      <c r="CF815" s="300"/>
      <c r="CG815" s="300"/>
      <c r="CH815" s="300"/>
      <c r="CI815" s="300"/>
      <c r="CJ815" s="300"/>
      <c r="CK815" s="300"/>
      <c r="CL815" s="300"/>
      <c r="CM815" s="300"/>
      <c r="CN815" s="300"/>
      <c r="CO815" s="300"/>
      <c r="CP815" s="300"/>
      <c r="CQ815" s="300"/>
      <c r="CR815" s="300"/>
      <c r="CS815" s="300"/>
      <c r="CT815" s="300"/>
      <c r="CU815" s="300"/>
      <c r="CV815" s="300"/>
      <c r="CW815" s="300"/>
      <c r="CX815" s="300"/>
      <c r="CY815" s="300"/>
      <c r="CZ815" s="300"/>
      <c r="DA815" s="300"/>
      <c r="DB815" s="300"/>
      <c r="DC815" s="300"/>
      <c r="DD815" s="300"/>
      <c r="DE815" s="300"/>
      <c r="DF815" s="300"/>
      <c r="DG815" s="300"/>
      <c r="DH815" s="300"/>
      <c r="DI815" s="300"/>
      <c r="DJ815" s="300"/>
      <c r="DK815" s="300"/>
      <c r="DL815" s="300"/>
      <c r="DM815" s="300"/>
      <c r="DN815" s="300"/>
      <c r="DO815" s="300"/>
      <c r="DP815" s="300"/>
      <c r="DQ815" s="300"/>
      <c r="DR815" s="300"/>
      <c r="DS815" s="300"/>
      <c r="DT815" s="300"/>
      <c r="DU815" s="300"/>
      <c r="DV815" s="300"/>
      <c r="DW815" s="300"/>
      <c r="DX815" s="300"/>
      <c r="DY815" s="300"/>
      <c r="DZ815" s="300"/>
      <c r="EA815" s="300"/>
      <c r="EB815" s="300"/>
      <c r="EC815" s="300"/>
      <c r="ED815" s="300"/>
      <c r="EE815" s="300"/>
      <c r="EF815" s="300"/>
      <c r="EG815" s="301"/>
      <c r="EH815" s="301"/>
      <c r="EI815" s="301"/>
      <c r="EJ815" s="301"/>
      <c r="EK815" s="301"/>
      <c r="EL815" s="301"/>
      <c r="EM815" s="301"/>
      <c r="EN815" s="301"/>
      <c r="EO815" s="301"/>
      <c r="EP815" s="301"/>
      <c r="EQ815" s="301"/>
      <c r="ER815" s="301"/>
      <c r="ES815" s="301"/>
      <c r="ET815" s="301"/>
    </row>
    <row r="816" spans="1:150" x14ac:dyDescent="0.25">
      <c r="A816" s="301"/>
      <c r="C816" s="301"/>
      <c r="D816" s="301"/>
      <c r="E816" s="301"/>
      <c r="F816" s="301"/>
      <c r="G816" s="301"/>
      <c r="H816" s="301"/>
      <c r="I816" s="301"/>
      <c r="J816" s="300"/>
      <c r="K816" s="300"/>
      <c r="L816" s="300"/>
      <c r="M816" s="300"/>
      <c r="N816" s="300"/>
      <c r="O816" s="300"/>
      <c r="P816" s="300"/>
      <c r="Q816" s="300"/>
      <c r="R816" s="300"/>
      <c r="S816" s="300"/>
      <c r="T816" s="300"/>
      <c r="U816" s="300"/>
      <c r="V816" s="300"/>
      <c r="W816" s="300"/>
      <c r="X816" s="300"/>
      <c r="Y816" s="300"/>
      <c r="Z816" s="300"/>
      <c r="AA816" s="300"/>
      <c r="AB816" s="300"/>
      <c r="AC816" s="300"/>
      <c r="AD816" s="300"/>
      <c r="AE816" s="300"/>
      <c r="AF816" s="300"/>
      <c r="AG816" s="300"/>
      <c r="AH816" s="300"/>
      <c r="AI816" s="300"/>
      <c r="AJ816" s="300"/>
      <c r="AK816" s="300"/>
      <c r="AL816" s="300"/>
      <c r="AM816" s="300"/>
      <c r="AN816" s="300"/>
      <c r="AO816" s="300"/>
      <c r="AP816" s="300"/>
      <c r="AQ816" s="300"/>
      <c r="AR816" s="300"/>
      <c r="AS816" s="300"/>
      <c r="AT816" s="300"/>
      <c r="AU816" s="300"/>
      <c r="AV816" s="300"/>
      <c r="AW816" s="300"/>
      <c r="AX816" s="300"/>
      <c r="AY816" s="300"/>
      <c r="AZ816" s="300"/>
      <c r="BA816" s="300"/>
      <c r="BB816" s="300"/>
      <c r="BC816" s="300"/>
      <c r="BD816" s="300"/>
      <c r="BE816" s="300"/>
      <c r="BF816" s="300"/>
      <c r="BG816" s="300"/>
      <c r="BH816" s="300"/>
      <c r="BI816" s="300"/>
      <c r="BJ816" s="300"/>
      <c r="BK816" s="300"/>
      <c r="BL816" s="300"/>
      <c r="BM816" s="300"/>
      <c r="BN816" s="300"/>
      <c r="BO816" s="300"/>
      <c r="BP816" s="300"/>
      <c r="BQ816" s="300"/>
      <c r="BR816" s="300"/>
      <c r="BS816" s="300"/>
      <c r="BT816" s="300"/>
      <c r="BU816" s="300"/>
      <c r="BV816" s="300"/>
      <c r="BW816" s="300"/>
      <c r="BX816" s="300"/>
      <c r="BY816" s="300"/>
      <c r="BZ816" s="300"/>
      <c r="CA816" s="300"/>
      <c r="CB816" s="300"/>
      <c r="CC816" s="300"/>
      <c r="CD816" s="300"/>
      <c r="CE816" s="300"/>
      <c r="CF816" s="300"/>
      <c r="CG816" s="300"/>
      <c r="CH816" s="300"/>
      <c r="CI816" s="300"/>
      <c r="CJ816" s="300"/>
      <c r="CK816" s="300"/>
      <c r="CL816" s="300"/>
      <c r="CM816" s="300"/>
      <c r="CN816" s="300"/>
      <c r="CO816" s="300"/>
      <c r="CP816" s="300"/>
      <c r="CQ816" s="300"/>
      <c r="CR816" s="300"/>
      <c r="CS816" s="300"/>
      <c r="CT816" s="300"/>
      <c r="CU816" s="300"/>
      <c r="CV816" s="300"/>
      <c r="CW816" s="300"/>
      <c r="CX816" s="300"/>
      <c r="CY816" s="300"/>
      <c r="CZ816" s="300"/>
      <c r="DA816" s="300"/>
      <c r="DB816" s="300"/>
      <c r="DC816" s="300"/>
      <c r="DD816" s="300"/>
      <c r="DE816" s="300"/>
      <c r="DF816" s="300"/>
      <c r="DG816" s="300"/>
      <c r="DH816" s="300"/>
      <c r="DI816" s="300"/>
      <c r="DJ816" s="300"/>
      <c r="DK816" s="300"/>
      <c r="DL816" s="300"/>
      <c r="DM816" s="300"/>
      <c r="DN816" s="300"/>
      <c r="DO816" s="300"/>
      <c r="DP816" s="300"/>
      <c r="DQ816" s="300"/>
      <c r="DR816" s="300"/>
      <c r="DS816" s="300"/>
      <c r="DT816" s="300"/>
      <c r="DU816" s="300"/>
      <c r="DV816" s="300"/>
      <c r="DW816" s="300"/>
      <c r="DX816" s="300"/>
      <c r="DY816" s="300"/>
      <c r="DZ816" s="300"/>
      <c r="EA816" s="300"/>
      <c r="EB816" s="300"/>
      <c r="EC816" s="300"/>
      <c r="ED816" s="300"/>
      <c r="EE816" s="300"/>
      <c r="EF816" s="300"/>
      <c r="EG816" s="301"/>
      <c r="EH816" s="301"/>
      <c r="EI816" s="301"/>
      <c r="EJ816" s="301"/>
      <c r="EK816" s="301"/>
      <c r="EL816" s="301"/>
      <c r="EM816" s="301"/>
      <c r="EN816" s="301"/>
      <c r="EO816" s="301"/>
      <c r="EP816" s="301"/>
      <c r="EQ816" s="301"/>
      <c r="ER816" s="301"/>
      <c r="ES816" s="301"/>
      <c r="ET816" s="301"/>
    </row>
    <row r="817" spans="1:150" x14ac:dyDescent="0.25">
      <c r="A817" s="301"/>
      <c r="C817" s="301"/>
      <c r="D817" s="301"/>
      <c r="E817" s="301"/>
      <c r="F817" s="301"/>
      <c r="G817" s="301"/>
      <c r="H817" s="301"/>
      <c r="I817" s="301"/>
      <c r="J817" s="300"/>
      <c r="K817" s="300"/>
      <c r="L817" s="300"/>
      <c r="M817" s="300"/>
      <c r="N817" s="300"/>
      <c r="O817" s="300"/>
      <c r="P817" s="300"/>
      <c r="Q817" s="300"/>
      <c r="R817" s="300"/>
      <c r="S817" s="300"/>
      <c r="T817" s="300"/>
      <c r="U817" s="300"/>
      <c r="V817" s="300"/>
      <c r="W817" s="300"/>
      <c r="X817" s="300"/>
      <c r="Y817" s="300"/>
      <c r="Z817" s="300"/>
      <c r="AA817" s="300"/>
      <c r="AB817" s="300"/>
      <c r="AC817" s="300"/>
      <c r="AD817" s="300"/>
      <c r="AE817" s="300"/>
      <c r="AF817" s="300"/>
      <c r="AG817" s="300"/>
      <c r="AH817" s="300"/>
      <c r="AI817" s="300"/>
      <c r="AJ817" s="300"/>
      <c r="AK817" s="300"/>
      <c r="AL817" s="300"/>
      <c r="AM817" s="300"/>
      <c r="AN817" s="300"/>
      <c r="AO817" s="300"/>
      <c r="AP817" s="300"/>
      <c r="AQ817" s="300"/>
      <c r="AR817" s="300"/>
      <c r="AS817" s="300"/>
      <c r="AT817" s="300"/>
      <c r="AU817" s="300"/>
      <c r="AV817" s="300"/>
      <c r="AW817" s="300"/>
      <c r="AX817" s="300"/>
      <c r="AY817" s="300"/>
      <c r="AZ817" s="300"/>
      <c r="BA817" s="300"/>
      <c r="BB817" s="300"/>
      <c r="BC817" s="300"/>
      <c r="BD817" s="300"/>
      <c r="BE817" s="300"/>
      <c r="BF817" s="300"/>
      <c r="BG817" s="300"/>
      <c r="BH817" s="300"/>
      <c r="BI817" s="300"/>
      <c r="BJ817" s="300"/>
      <c r="BK817" s="300"/>
      <c r="BL817" s="300"/>
      <c r="BM817" s="300"/>
      <c r="BN817" s="300"/>
      <c r="BO817" s="300"/>
      <c r="BP817" s="300"/>
      <c r="BQ817" s="300"/>
      <c r="BR817" s="300"/>
      <c r="BS817" s="300"/>
      <c r="BT817" s="300"/>
      <c r="BU817" s="300"/>
      <c r="BV817" s="300"/>
      <c r="BW817" s="300"/>
      <c r="BX817" s="300"/>
      <c r="BY817" s="300"/>
      <c r="BZ817" s="300"/>
      <c r="CA817" s="300"/>
      <c r="CB817" s="300"/>
      <c r="CC817" s="300"/>
      <c r="CD817" s="300"/>
      <c r="CE817" s="300"/>
      <c r="CF817" s="300"/>
      <c r="CG817" s="300"/>
      <c r="CH817" s="300"/>
      <c r="CI817" s="300"/>
      <c r="CJ817" s="300"/>
      <c r="CK817" s="300"/>
      <c r="CL817" s="300"/>
      <c r="CM817" s="300"/>
      <c r="CN817" s="300"/>
      <c r="CO817" s="300"/>
      <c r="CP817" s="300"/>
      <c r="CQ817" s="300"/>
      <c r="CR817" s="300"/>
      <c r="CS817" s="300"/>
      <c r="CT817" s="300"/>
      <c r="CU817" s="300"/>
      <c r="CV817" s="300"/>
      <c r="CW817" s="300"/>
      <c r="CX817" s="300"/>
      <c r="CY817" s="300"/>
      <c r="CZ817" s="300"/>
      <c r="DA817" s="300"/>
      <c r="DB817" s="300"/>
      <c r="DC817" s="300"/>
      <c r="DD817" s="300"/>
      <c r="DE817" s="300"/>
      <c r="DF817" s="300"/>
      <c r="DG817" s="300"/>
      <c r="DH817" s="300"/>
      <c r="DI817" s="300"/>
      <c r="DJ817" s="300"/>
      <c r="DK817" s="300"/>
      <c r="DL817" s="300"/>
      <c r="DM817" s="300"/>
      <c r="DN817" s="300"/>
      <c r="DO817" s="300"/>
      <c r="DP817" s="300"/>
      <c r="DQ817" s="300"/>
      <c r="DR817" s="300"/>
      <c r="DS817" s="300"/>
      <c r="DT817" s="300"/>
      <c r="DU817" s="300"/>
      <c r="DV817" s="300"/>
      <c r="DW817" s="300"/>
      <c r="DX817" s="300"/>
      <c r="DY817" s="300"/>
      <c r="DZ817" s="300"/>
      <c r="EA817" s="300"/>
      <c r="EB817" s="300"/>
      <c r="EC817" s="300"/>
      <c r="ED817" s="300"/>
      <c r="EE817" s="300"/>
      <c r="EF817" s="300"/>
      <c r="EG817" s="301"/>
      <c r="EH817" s="301"/>
      <c r="EI817" s="301"/>
      <c r="EJ817" s="301"/>
      <c r="EK817" s="301"/>
      <c r="EL817" s="301"/>
      <c r="EM817" s="301"/>
      <c r="EN817" s="301"/>
      <c r="EO817" s="301"/>
      <c r="EP817" s="301"/>
      <c r="EQ817" s="301"/>
      <c r="ER817" s="301"/>
      <c r="ES817" s="301"/>
      <c r="ET817" s="301"/>
    </row>
    <row r="818" spans="1:150" x14ac:dyDescent="0.25">
      <c r="A818" s="301"/>
      <c r="C818" s="301"/>
      <c r="D818" s="301"/>
      <c r="E818" s="301"/>
      <c r="F818" s="301"/>
      <c r="G818" s="301"/>
      <c r="H818" s="301"/>
      <c r="I818" s="301"/>
      <c r="J818" s="300"/>
      <c r="K818" s="300"/>
      <c r="L818" s="300"/>
      <c r="M818" s="300"/>
      <c r="N818" s="300"/>
      <c r="O818" s="300"/>
      <c r="P818" s="300"/>
      <c r="Q818" s="300"/>
      <c r="R818" s="300"/>
      <c r="S818" s="300"/>
      <c r="T818" s="300"/>
      <c r="U818" s="300"/>
      <c r="V818" s="300"/>
      <c r="W818" s="300"/>
      <c r="X818" s="300"/>
      <c r="Y818" s="300"/>
      <c r="Z818" s="300"/>
      <c r="AA818" s="300"/>
      <c r="AB818" s="300"/>
      <c r="AC818" s="300"/>
      <c r="AD818" s="300"/>
      <c r="AE818" s="300"/>
      <c r="AF818" s="300"/>
      <c r="AG818" s="300"/>
      <c r="AH818" s="300"/>
      <c r="AI818" s="300"/>
      <c r="AJ818" s="300"/>
      <c r="AK818" s="300"/>
      <c r="AL818" s="300"/>
      <c r="AM818" s="300"/>
      <c r="AN818" s="300"/>
      <c r="AO818" s="300"/>
      <c r="AP818" s="300"/>
      <c r="AQ818" s="300"/>
      <c r="AR818" s="300"/>
      <c r="AS818" s="300"/>
      <c r="AT818" s="300"/>
      <c r="AU818" s="300"/>
      <c r="AV818" s="300"/>
      <c r="AW818" s="300"/>
      <c r="AX818" s="300"/>
      <c r="AY818" s="300"/>
      <c r="AZ818" s="300"/>
      <c r="BA818" s="300"/>
      <c r="BB818" s="300"/>
      <c r="BC818" s="300"/>
      <c r="BD818" s="300"/>
      <c r="BE818" s="300"/>
      <c r="BF818" s="300"/>
      <c r="BG818" s="300"/>
      <c r="BH818" s="300"/>
      <c r="BI818" s="300"/>
      <c r="BJ818" s="300"/>
      <c r="BK818" s="300"/>
      <c r="BL818" s="300"/>
      <c r="BM818" s="300"/>
      <c r="BN818" s="300"/>
      <c r="BO818" s="300"/>
      <c r="BP818" s="300"/>
      <c r="BQ818" s="300"/>
      <c r="BR818" s="300"/>
      <c r="BS818" s="300"/>
      <c r="BT818" s="300"/>
      <c r="BU818" s="300"/>
      <c r="BV818" s="300"/>
      <c r="BW818" s="300"/>
      <c r="BX818" s="300"/>
      <c r="BY818" s="300"/>
      <c r="BZ818" s="300"/>
      <c r="CA818" s="300"/>
      <c r="CB818" s="300"/>
      <c r="CC818" s="300"/>
      <c r="CD818" s="300"/>
      <c r="CE818" s="300"/>
      <c r="CF818" s="300"/>
      <c r="CG818" s="300"/>
      <c r="CH818" s="300"/>
      <c r="CI818" s="300"/>
      <c r="CJ818" s="300"/>
      <c r="CK818" s="300"/>
      <c r="CL818" s="300"/>
      <c r="CM818" s="300"/>
      <c r="CN818" s="300"/>
      <c r="CO818" s="300"/>
      <c r="CP818" s="300"/>
      <c r="CQ818" s="300"/>
      <c r="CR818" s="300"/>
      <c r="CS818" s="300"/>
      <c r="CT818" s="300"/>
      <c r="CU818" s="300"/>
      <c r="CV818" s="300"/>
      <c r="CW818" s="300"/>
      <c r="CX818" s="300"/>
      <c r="CY818" s="300"/>
      <c r="CZ818" s="300"/>
      <c r="DA818" s="300"/>
      <c r="DB818" s="300"/>
      <c r="DC818" s="300"/>
      <c r="DD818" s="300"/>
      <c r="DE818" s="300"/>
      <c r="DF818" s="300"/>
      <c r="DG818" s="300"/>
      <c r="DH818" s="300"/>
      <c r="DI818" s="300"/>
      <c r="DJ818" s="300"/>
      <c r="DK818" s="300"/>
      <c r="DL818" s="300"/>
      <c r="DM818" s="300"/>
      <c r="DN818" s="300"/>
      <c r="DO818" s="300"/>
      <c r="DP818" s="300"/>
      <c r="DQ818" s="300"/>
      <c r="DR818" s="300"/>
      <c r="DS818" s="300"/>
      <c r="DT818" s="300"/>
      <c r="DU818" s="300"/>
      <c r="DV818" s="300"/>
      <c r="DW818" s="300"/>
      <c r="DX818" s="300"/>
      <c r="DY818" s="300"/>
      <c r="DZ818" s="300"/>
      <c r="EA818" s="300"/>
      <c r="EB818" s="300"/>
      <c r="EC818" s="300"/>
      <c r="ED818" s="300"/>
      <c r="EE818" s="300"/>
      <c r="EF818" s="300"/>
      <c r="EG818" s="301"/>
      <c r="EH818" s="301"/>
      <c r="EI818" s="301"/>
      <c r="EJ818" s="301"/>
      <c r="EK818" s="301"/>
      <c r="EL818" s="301"/>
      <c r="EM818" s="301"/>
      <c r="EN818" s="301"/>
      <c r="EO818" s="301"/>
      <c r="EP818" s="301"/>
      <c r="EQ818" s="301"/>
      <c r="ER818" s="301"/>
      <c r="ES818" s="301"/>
      <c r="ET818" s="301"/>
    </row>
    <row r="819" spans="1:150" x14ac:dyDescent="0.25">
      <c r="A819" s="301"/>
      <c r="C819" s="301"/>
      <c r="D819" s="301"/>
      <c r="E819" s="301"/>
      <c r="F819" s="301"/>
      <c r="G819" s="301"/>
      <c r="H819" s="301"/>
      <c r="I819" s="301"/>
      <c r="J819" s="300"/>
      <c r="K819" s="300"/>
      <c r="L819" s="300"/>
      <c r="M819" s="300"/>
      <c r="N819" s="300"/>
      <c r="O819" s="300"/>
      <c r="P819" s="300"/>
      <c r="Q819" s="300"/>
      <c r="R819" s="300"/>
      <c r="S819" s="300"/>
      <c r="T819" s="300"/>
      <c r="U819" s="300"/>
      <c r="V819" s="300"/>
      <c r="W819" s="300"/>
      <c r="X819" s="300"/>
      <c r="Y819" s="300"/>
      <c r="Z819" s="300"/>
      <c r="AA819" s="300"/>
      <c r="AB819" s="300"/>
      <c r="AC819" s="300"/>
      <c r="AD819" s="300"/>
      <c r="AE819" s="300"/>
      <c r="AF819" s="300"/>
      <c r="AG819" s="300"/>
      <c r="AH819" s="300"/>
      <c r="AI819" s="300"/>
      <c r="AJ819" s="300"/>
      <c r="AK819" s="300"/>
      <c r="AL819" s="300"/>
      <c r="AM819" s="300"/>
      <c r="AN819" s="300"/>
      <c r="AO819" s="300"/>
      <c r="AP819" s="300"/>
      <c r="AQ819" s="300"/>
      <c r="AR819" s="300"/>
      <c r="AS819" s="300"/>
      <c r="AT819" s="300"/>
      <c r="AU819" s="300"/>
      <c r="AV819" s="300"/>
      <c r="AW819" s="300"/>
      <c r="AX819" s="300"/>
      <c r="AY819" s="300"/>
      <c r="AZ819" s="300"/>
      <c r="BA819" s="300"/>
      <c r="BB819" s="300"/>
      <c r="BC819" s="300"/>
      <c r="BD819" s="300"/>
      <c r="BE819" s="300"/>
      <c r="BF819" s="300"/>
      <c r="BG819" s="300"/>
      <c r="BH819" s="300"/>
      <c r="BI819" s="300"/>
      <c r="BJ819" s="300"/>
      <c r="BK819" s="300"/>
      <c r="BL819" s="300"/>
      <c r="BM819" s="300"/>
      <c r="BN819" s="300"/>
      <c r="BO819" s="300"/>
      <c r="BP819" s="300"/>
      <c r="BQ819" s="300"/>
      <c r="BR819" s="300"/>
      <c r="BS819" s="300"/>
      <c r="BT819" s="300"/>
      <c r="BU819" s="300"/>
      <c r="BV819" s="300"/>
      <c r="BW819" s="300"/>
      <c r="BX819" s="300"/>
      <c r="BY819" s="300"/>
      <c r="BZ819" s="300"/>
      <c r="CA819" s="300"/>
      <c r="CB819" s="300"/>
      <c r="CC819" s="300"/>
      <c r="CD819" s="300"/>
      <c r="CE819" s="300"/>
      <c r="CF819" s="300"/>
      <c r="CG819" s="300"/>
      <c r="CH819" s="300"/>
      <c r="CI819" s="300"/>
      <c r="CJ819" s="300"/>
      <c r="CK819" s="300"/>
      <c r="CL819" s="300"/>
      <c r="CM819" s="300"/>
      <c r="CN819" s="300"/>
      <c r="CO819" s="300"/>
      <c r="CP819" s="300"/>
      <c r="CQ819" s="300"/>
      <c r="CR819" s="300"/>
      <c r="CS819" s="300"/>
      <c r="CT819" s="300"/>
      <c r="CU819" s="300"/>
      <c r="CV819" s="300"/>
      <c r="CW819" s="300"/>
      <c r="CX819" s="300"/>
      <c r="CY819" s="300"/>
      <c r="CZ819" s="300"/>
      <c r="DA819" s="300"/>
      <c r="DB819" s="300"/>
      <c r="DC819" s="300"/>
      <c r="DD819" s="300"/>
      <c r="DE819" s="300"/>
      <c r="DF819" s="300"/>
      <c r="DG819" s="300"/>
      <c r="DH819" s="300"/>
      <c r="DI819" s="300"/>
      <c r="DJ819" s="300"/>
      <c r="DK819" s="300"/>
      <c r="DL819" s="300"/>
      <c r="DM819" s="300"/>
      <c r="DN819" s="300"/>
      <c r="DO819" s="300"/>
      <c r="DP819" s="300"/>
      <c r="DQ819" s="300"/>
      <c r="DR819" s="300"/>
      <c r="DS819" s="300"/>
      <c r="DT819" s="300"/>
      <c r="DU819" s="300"/>
      <c r="DV819" s="300"/>
      <c r="DW819" s="300"/>
      <c r="DX819" s="300"/>
      <c r="DY819" s="300"/>
      <c r="DZ819" s="300"/>
      <c r="EA819" s="300"/>
      <c r="EB819" s="300"/>
      <c r="EC819" s="300"/>
      <c r="ED819" s="300"/>
      <c r="EE819" s="300"/>
      <c r="EF819" s="300"/>
      <c r="EG819" s="301"/>
      <c r="EH819" s="301"/>
      <c r="EI819" s="301"/>
      <c r="EJ819" s="301"/>
      <c r="EK819" s="301"/>
      <c r="EL819" s="301"/>
      <c r="EM819" s="301"/>
      <c r="EN819" s="301"/>
      <c r="EO819" s="301"/>
      <c r="EP819" s="301"/>
      <c r="EQ819" s="301"/>
      <c r="ER819" s="301"/>
      <c r="ES819" s="301"/>
      <c r="ET819" s="301"/>
    </row>
    <row r="820" spans="1:150" x14ac:dyDescent="0.25">
      <c r="A820" s="301"/>
      <c r="C820" s="301"/>
      <c r="D820" s="301"/>
      <c r="E820" s="301"/>
      <c r="F820" s="301"/>
      <c r="G820" s="301"/>
      <c r="H820" s="301"/>
      <c r="I820" s="301"/>
      <c r="J820" s="300"/>
      <c r="K820" s="300"/>
      <c r="L820" s="300"/>
      <c r="M820" s="300"/>
      <c r="N820" s="300"/>
      <c r="O820" s="300"/>
      <c r="P820" s="300"/>
      <c r="Q820" s="300"/>
      <c r="R820" s="300"/>
      <c r="S820" s="300"/>
      <c r="T820" s="300"/>
      <c r="U820" s="300"/>
      <c r="V820" s="300"/>
      <c r="W820" s="300"/>
      <c r="X820" s="300"/>
      <c r="Y820" s="300"/>
      <c r="Z820" s="300"/>
      <c r="AA820" s="300"/>
      <c r="AB820" s="300"/>
      <c r="AC820" s="300"/>
      <c r="AD820" s="300"/>
      <c r="AE820" s="300"/>
      <c r="AF820" s="300"/>
      <c r="AG820" s="300"/>
      <c r="AH820" s="300"/>
      <c r="AI820" s="300"/>
      <c r="AJ820" s="300"/>
      <c r="AK820" s="300"/>
      <c r="AL820" s="300"/>
      <c r="AM820" s="300"/>
      <c r="AN820" s="300"/>
      <c r="AO820" s="300"/>
      <c r="AP820" s="300"/>
      <c r="AQ820" s="300"/>
      <c r="AR820" s="300"/>
      <c r="AS820" s="300"/>
      <c r="AT820" s="300"/>
      <c r="AU820" s="300"/>
      <c r="AV820" s="300"/>
      <c r="AW820" s="300"/>
      <c r="AX820" s="300"/>
      <c r="AY820" s="300"/>
      <c r="AZ820" s="300"/>
      <c r="BA820" s="300"/>
      <c r="BB820" s="300"/>
      <c r="BC820" s="300"/>
      <c r="BD820" s="300"/>
      <c r="BE820" s="300"/>
      <c r="BF820" s="300"/>
      <c r="BG820" s="300"/>
      <c r="BH820" s="300"/>
      <c r="BI820" s="300"/>
      <c r="BJ820" s="300"/>
      <c r="BK820" s="300"/>
      <c r="BL820" s="300"/>
      <c r="BM820" s="300"/>
      <c r="BN820" s="300"/>
      <c r="BO820" s="300"/>
      <c r="BP820" s="300"/>
      <c r="BQ820" s="300"/>
      <c r="BR820" s="300"/>
      <c r="BS820" s="300"/>
      <c r="BT820" s="300"/>
      <c r="BU820" s="300"/>
      <c r="BV820" s="300"/>
      <c r="BW820" s="300"/>
      <c r="BX820" s="300"/>
      <c r="BY820" s="300"/>
      <c r="BZ820" s="300"/>
      <c r="CA820" s="300"/>
      <c r="CB820" s="300"/>
      <c r="CC820" s="300"/>
      <c r="CD820" s="300"/>
      <c r="CE820" s="300"/>
      <c r="CF820" s="300"/>
      <c r="CG820" s="300"/>
      <c r="CH820" s="300"/>
      <c r="CI820" s="300"/>
      <c r="CJ820" s="300"/>
      <c r="CK820" s="300"/>
      <c r="CL820" s="300"/>
      <c r="CM820" s="300"/>
      <c r="CN820" s="300"/>
      <c r="CO820" s="300"/>
      <c r="CP820" s="300"/>
      <c r="CQ820" s="300"/>
      <c r="CR820" s="300"/>
      <c r="CS820" s="300"/>
      <c r="CT820" s="300"/>
      <c r="CU820" s="300"/>
      <c r="CV820" s="300"/>
      <c r="CW820" s="300"/>
      <c r="CX820" s="300"/>
      <c r="CY820" s="300"/>
      <c r="CZ820" s="300"/>
      <c r="DA820" s="300"/>
      <c r="DB820" s="300"/>
      <c r="DC820" s="300"/>
      <c r="DD820" s="300"/>
      <c r="DE820" s="300"/>
      <c r="DF820" s="300"/>
      <c r="DG820" s="300"/>
      <c r="DH820" s="300"/>
      <c r="DI820" s="300"/>
      <c r="DJ820" s="300"/>
      <c r="DK820" s="300"/>
      <c r="DL820" s="300"/>
      <c r="DM820" s="300"/>
      <c r="DN820" s="300"/>
      <c r="DO820" s="300"/>
      <c r="DP820" s="300"/>
      <c r="DQ820" s="300"/>
      <c r="DR820" s="300"/>
      <c r="DS820" s="300"/>
      <c r="DT820" s="300"/>
      <c r="DU820" s="300"/>
      <c r="DV820" s="300"/>
      <c r="DW820" s="300"/>
      <c r="DX820" s="300"/>
      <c r="DY820" s="300"/>
      <c r="DZ820" s="300"/>
      <c r="EA820" s="300"/>
      <c r="EB820" s="300"/>
      <c r="EC820" s="300"/>
      <c r="ED820" s="300"/>
      <c r="EE820" s="300"/>
      <c r="EF820" s="300"/>
      <c r="EG820" s="301"/>
      <c r="EH820" s="301"/>
      <c r="EI820" s="301"/>
      <c r="EJ820" s="301"/>
      <c r="EK820" s="301"/>
      <c r="EL820" s="301"/>
      <c r="EM820" s="301"/>
      <c r="EN820" s="301"/>
      <c r="EO820" s="301"/>
      <c r="EP820" s="301"/>
      <c r="EQ820" s="301"/>
      <c r="ER820" s="301"/>
      <c r="ES820" s="301"/>
      <c r="ET820" s="301"/>
    </row>
    <row r="821" spans="1:150" x14ac:dyDescent="0.25">
      <c r="A821" s="301"/>
      <c r="C821" s="301"/>
      <c r="D821" s="301"/>
      <c r="E821" s="301"/>
      <c r="F821" s="301"/>
      <c r="G821" s="301"/>
      <c r="H821" s="301"/>
      <c r="I821" s="301"/>
      <c r="J821" s="300"/>
      <c r="K821" s="300"/>
      <c r="L821" s="300"/>
      <c r="M821" s="300"/>
      <c r="N821" s="300"/>
      <c r="O821" s="300"/>
      <c r="P821" s="300"/>
      <c r="Q821" s="300"/>
      <c r="R821" s="300"/>
      <c r="S821" s="300"/>
      <c r="T821" s="300"/>
      <c r="U821" s="300"/>
      <c r="V821" s="300"/>
      <c r="W821" s="300"/>
      <c r="X821" s="300"/>
      <c r="Y821" s="300"/>
      <c r="Z821" s="300"/>
      <c r="AA821" s="300"/>
      <c r="AB821" s="300"/>
      <c r="AC821" s="300"/>
      <c r="AD821" s="300"/>
      <c r="AE821" s="300"/>
      <c r="AF821" s="300"/>
      <c r="AG821" s="300"/>
      <c r="AH821" s="300"/>
      <c r="AI821" s="300"/>
      <c r="AJ821" s="300"/>
      <c r="AK821" s="300"/>
      <c r="AL821" s="300"/>
      <c r="AM821" s="300"/>
      <c r="AN821" s="300"/>
      <c r="AO821" s="300"/>
      <c r="AP821" s="300"/>
      <c r="AQ821" s="300"/>
      <c r="AR821" s="300"/>
      <c r="AS821" s="300"/>
      <c r="AT821" s="300"/>
      <c r="AU821" s="300"/>
      <c r="AV821" s="300"/>
      <c r="AW821" s="300"/>
      <c r="AX821" s="300"/>
      <c r="AY821" s="300"/>
      <c r="AZ821" s="300"/>
      <c r="BA821" s="300"/>
      <c r="BB821" s="300"/>
      <c r="BC821" s="300"/>
      <c r="BD821" s="300"/>
      <c r="BE821" s="300"/>
      <c r="BF821" s="300"/>
      <c r="BG821" s="300"/>
      <c r="BH821" s="300"/>
      <c r="BI821" s="300"/>
      <c r="BJ821" s="300"/>
      <c r="BK821" s="300"/>
      <c r="BL821" s="300"/>
      <c r="BM821" s="300"/>
      <c r="BN821" s="300"/>
      <c r="BO821" s="300"/>
      <c r="BP821" s="300"/>
      <c r="BQ821" s="300"/>
      <c r="BR821" s="300"/>
      <c r="BS821" s="300"/>
      <c r="BT821" s="300"/>
      <c r="BU821" s="300"/>
      <c r="BV821" s="300"/>
      <c r="BW821" s="300"/>
      <c r="BX821" s="300"/>
      <c r="BY821" s="300"/>
      <c r="BZ821" s="300"/>
      <c r="CA821" s="300"/>
      <c r="CB821" s="300"/>
      <c r="CC821" s="300"/>
      <c r="CD821" s="300"/>
      <c r="CE821" s="300"/>
      <c r="CF821" s="300"/>
      <c r="CG821" s="300"/>
      <c r="CH821" s="300"/>
      <c r="CI821" s="300"/>
      <c r="CJ821" s="300"/>
      <c r="CK821" s="300"/>
      <c r="CL821" s="300"/>
      <c r="CM821" s="300"/>
      <c r="CN821" s="300"/>
      <c r="CO821" s="300"/>
      <c r="CP821" s="300"/>
      <c r="CQ821" s="300"/>
      <c r="CR821" s="300"/>
      <c r="CS821" s="300"/>
      <c r="CT821" s="300"/>
      <c r="CU821" s="300"/>
      <c r="CV821" s="300"/>
      <c r="CW821" s="300"/>
      <c r="CX821" s="300"/>
      <c r="CY821" s="300"/>
      <c r="CZ821" s="300"/>
      <c r="DA821" s="300"/>
      <c r="DB821" s="300"/>
      <c r="DC821" s="300"/>
      <c r="DD821" s="300"/>
      <c r="DE821" s="300"/>
      <c r="DF821" s="300"/>
      <c r="DG821" s="300"/>
      <c r="DH821" s="300"/>
      <c r="DI821" s="300"/>
      <c r="DJ821" s="300"/>
      <c r="DK821" s="300"/>
      <c r="DL821" s="300"/>
      <c r="DM821" s="300"/>
      <c r="DN821" s="300"/>
      <c r="DO821" s="300"/>
      <c r="DP821" s="300"/>
      <c r="DQ821" s="300"/>
      <c r="DR821" s="300"/>
      <c r="DS821" s="300"/>
      <c r="DT821" s="300"/>
      <c r="DU821" s="300"/>
      <c r="DV821" s="300"/>
      <c r="DW821" s="300"/>
      <c r="DX821" s="300"/>
      <c r="DY821" s="300"/>
      <c r="DZ821" s="300"/>
      <c r="EA821" s="300"/>
      <c r="EB821" s="300"/>
      <c r="EC821" s="300"/>
      <c r="ED821" s="300"/>
      <c r="EE821" s="300"/>
      <c r="EF821" s="300"/>
      <c r="EG821" s="301"/>
      <c r="EH821" s="301"/>
      <c r="EI821" s="301"/>
      <c r="EJ821" s="301"/>
      <c r="EK821" s="301"/>
      <c r="EL821" s="301"/>
      <c r="EM821" s="301"/>
      <c r="EN821" s="301"/>
      <c r="EO821" s="301"/>
      <c r="EP821" s="301"/>
      <c r="EQ821" s="301"/>
      <c r="ER821" s="301"/>
      <c r="ES821" s="301"/>
      <c r="ET821" s="301"/>
    </row>
    <row r="822" spans="1:150" x14ac:dyDescent="0.25">
      <c r="A822" s="301"/>
      <c r="C822" s="301"/>
      <c r="D822" s="301"/>
      <c r="E822" s="301"/>
      <c r="F822" s="301"/>
      <c r="G822" s="301"/>
      <c r="H822" s="301"/>
      <c r="I822" s="301"/>
      <c r="J822" s="300"/>
      <c r="K822" s="300"/>
      <c r="L822" s="300"/>
      <c r="M822" s="300"/>
      <c r="N822" s="300"/>
      <c r="O822" s="300"/>
      <c r="P822" s="300"/>
      <c r="Q822" s="300"/>
      <c r="R822" s="300"/>
      <c r="S822" s="300"/>
      <c r="T822" s="300"/>
      <c r="U822" s="300"/>
      <c r="V822" s="300"/>
      <c r="W822" s="300"/>
      <c r="X822" s="300"/>
      <c r="Y822" s="300"/>
      <c r="Z822" s="300"/>
      <c r="AA822" s="300"/>
      <c r="AB822" s="300"/>
      <c r="AC822" s="300"/>
      <c r="AD822" s="300"/>
      <c r="AE822" s="300"/>
      <c r="AF822" s="300"/>
      <c r="AG822" s="300"/>
      <c r="AH822" s="300"/>
      <c r="AI822" s="300"/>
      <c r="AJ822" s="300"/>
      <c r="AK822" s="300"/>
      <c r="AL822" s="300"/>
      <c r="AM822" s="300"/>
      <c r="AN822" s="300"/>
      <c r="AO822" s="300"/>
      <c r="AP822" s="300"/>
      <c r="AQ822" s="300"/>
      <c r="AR822" s="300"/>
      <c r="AS822" s="300"/>
      <c r="AT822" s="300"/>
      <c r="AU822" s="300"/>
      <c r="AV822" s="300"/>
      <c r="AW822" s="300"/>
      <c r="AX822" s="300"/>
      <c r="AY822" s="300"/>
      <c r="AZ822" s="300"/>
      <c r="BA822" s="300"/>
      <c r="BB822" s="300"/>
      <c r="BC822" s="300"/>
      <c r="BD822" s="300"/>
      <c r="BE822" s="300"/>
      <c r="BF822" s="300"/>
      <c r="BG822" s="300"/>
      <c r="BH822" s="300"/>
      <c r="BI822" s="300"/>
      <c r="BJ822" s="300"/>
      <c r="BK822" s="300"/>
      <c r="BL822" s="300"/>
      <c r="BM822" s="300"/>
      <c r="BN822" s="300"/>
      <c r="BO822" s="300"/>
      <c r="BP822" s="300"/>
      <c r="BQ822" s="300"/>
      <c r="BR822" s="300"/>
      <c r="BS822" s="300"/>
      <c r="BT822" s="300"/>
      <c r="BU822" s="300"/>
      <c r="BV822" s="300"/>
      <c r="BW822" s="300"/>
      <c r="BX822" s="300"/>
      <c r="BY822" s="300"/>
      <c r="BZ822" s="300"/>
      <c r="CA822" s="300"/>
      <c r="CB822" s="300"/>
      <c r="CC822" s="300"/>
      <c r="CD822" s="300"/>
      <c r="CE822" s="300"/>
      <c r="CF822" s="300"/>
      <c r="CG822" s="300"/>
      <c r="CH822" s="300"/>
      <c r="CI822" s="300"/>
      <c r="CJ822" s="300"/>
      <c r="CK822" s="300"/>
      <c r="CL822" s="300"/>
      <c r="CM822" s="300"/>
      <c r="CN822" s="300"/>
      <c r="CO822" s="300"/>
      <c r="CP822" s="300"/>
      <c r="CQ822" s="300"/>
      <c r="CR822" s="300"/>
      <c r="CS822" s="300"/>
      <c r="CT822" s="300"/>
      <c r="CU822" s="300"/>
      <c r="CV822" s="300"/>
      <c r="CW822" s="300"/>
      <c r="CX822" s="300"/>
      <c r="CY822" s="300"/>
      <c r="CZ822" s="300"/>
      <c r="DA822" s="300"/>
      <c r="DB822" s="300"/>
      <c r="DC822" s="300"/>
      <c r="DD822" s="300"/>
      <c r="DE822" s="300"/>
      <c r="DF822" s="300"/>
      <c r="DG822" s="300"/>
      <c r="DH822" s="300"/>
      <c r="DI822" s="300"/>
      <c r="DJ822" s="300"/>
      <c r="DK822" s="300"/>
      <c r="DL822" s="300"/>
      <c r="DM822" s="300"/>
      <c r="DN822" s="300"/>
      <c r="DO822" s="300"/>
      <c r="DP822" s="300"/>
      <c r="DQ822" s="300"/>
      <c r="DR822" s="300"/>
      <c r="DS822" s="300"/>
      <c r="DT822" s="300"/>
      <c r="DU822" s="300"/>
      <c r="DV822" s="300"/>
      <c r="DW822" s="300"/>
      <c r="DX822" s="300"/>
      <c r="DY822" s="300"/>
      <c r="DZ822" s="300"/>
      <c r="EA822" s="300"/>
      <c r="EB822" s="300"/>
      <c r="EC822" s="300"/>
      <c r="ED822" s="300"/>
      <c r="EE822" s="300"/>
      <c r="EF822" s="300"/>
      <c r="EG822" s="301"/>
      <c r="EH822" s="301"/>
      <c r="EI822" s="301"/>
      <c r="EJ822" s="301"/>
      <c r="EK822" s="301"/>
      <c r="EL822" s="301"/>
      <c r="EM822" s="301"/>
      <c r="EN822" s="301"/>
      <c r="EO822" s="301"/>
      <c r="EP822" s="301"/>
      <c r="EQ822" s="301"/>
      <c r="ER822" s="301"/>
      <c r="ES822" s="301"/>
      <c r="ET822" s="301"/>
    </row>
    <row r="823" spans="1:150" x14ac:dyDescent="0.25">
      <c r="A823" s="301"/>
      <c r="C823" s="301"/>
      <c r="D823" s="301"/>
      <c r="E823" s="301"/>
      <c r="F823" s="301"/>
      <c r="G823" s="301"/>
      <c r="H823" s="301"/>
      <c r="I823" s="301"/>
      <c r="J823" s="300"/>
      <c r="K823" s="300"/>
      <c r="L823" s="300"/>
      <c r="M823" s="300"/>
      <c r="N823" s="300"/>
      <c r="O823" s="300"/>
      <c r="P823" s="300"/>
      <c r="Q823" s="300"/>
      <c r="R823" s="300"/>
      <c r="S823" s="300"/>
      <c r="T823" s="300"/>
      <c r="U823" s="300"/>
      <c r="V823" s="300"/>
      <c r="W823" s="300"/>
      <c r="X823" s="300"/>
      <c r="Y823" s="300"/>
      <c r="Z823" s="300"/>
      <c r="AA823" s="300"/>
      <c r="AB823" s="300"/>
      <c r="AC823" s="300"/>
      <c r="AD823" s="300"/>
      <c r="AE823" s="300"/>
      <c r="AF823" s="300"/>
      <c r="AG823" s="300"/>
      <c r="AH823" s="300"/>
      <c r="AI823" s="300"/>
      <c r="AJ823" s="300"/>
      <c r="AK823" s="300"/>
      <c r="AL823" s="300"/>
      <c r="AM823" s="300"/>
      <c r="AN823" s="300"/>
      <c r="AO823" s="300"/>
      <c r="AP823" s="300"/>
      <c r="AQ823" s="300"/>
      <c r="AR823" s="300"/>
      <c r="AS823" s="300"/>
      <c r="AT823" s="300"/>
      <c r="AU823" s="300"/>
      <c r="AV823" s="300"/>
      <c r="AW823" s="300"/>
      <c r="AX823" s="300"/>
      <c r="AY823" s="300"/>
      <c r="AZ823" s="300"/>
      <c r="BA823" s="300"/>
      <c r="BB823" s="300"/>
      <c r="BC823" s="300"/>
      <c r="BD823" s="300"/>
      <c r="BE823" s="300"/>
      <c r="BF823" s="300"/>
      <c r="BG823" s="300"/>
      <c r="BH823" s="300"/>
      <c r="BI823" s="300"/>
      <c r="BJ823" s="300"/>
      <c r="BK823" s="300"/>
      <c r="BL823" s="300"/>
      <c r="BM823" s="300"/>
      <c r="BN823" s="300"/>
      <c r="BO823" s="300"/>
      <c r="BP823" s="300"/>
      <c r="BQ823" s="300"/>
      <c r="BR823" s="300"/>
      <c r="BS823" s="300"/>
      <c r="BT823" s="300"/>
      <c r="BU823" s="300"/>
      <c r="BV823" s="300"/>
      <c r="BW823" s="300"/>
      <c r="BX823" s="300"/>
      <c r="BY823" s="300"/>
      <c r="BZ823" s="300"/>
      <c r="CA823" s="300"/>
      <c r="CB823" s="300"/>
      <c r="CC823" s="300"/>
      <c r="CD823" s="300"/>
      <c r="CE823" s="300"/>
      <c r="CF823" s="300"/>
      <c r="CG823" s="300"/>
      <c r="CH823" s="300"/>
      <c r="CI823" s="300"/>
      <c r="CJ823" s="300"/>
      <c r="CK823" s="300"/>
      <c r="CL823" s="300"/>
      <c r="CM823" s="300"/>
      <c r="CN823" s="300"/>
      <c r="CO823" s="300"/>
      <c r="CP823" s="300"/>
      <c r="CQ823" s="300"/>
      <c r="CR823" s="300"/>
      <c r="CS823" s="300"/>
      <c r="CT823" s="300"/>
      <c r="CU823" s="300"/>
      <c r="CV823" s="300"/>
      <c r="CW823" s="300"/>
      <c r="CX823" s="300"/>
      <c r="CY823" s="300"/>
      <c r="CZ823" s="300"/>
      <c r="DA823" s="300"/>
      <c r="DB823" s="300"/>
      <c r="DC823" s="300"/>
      <c r="DD823" s="300"/>
      <c r="DE823" s="300"/>
      <c r="DF823" s="300"/>
      <c r="DG823" s="300"/>
      <c r="DH823" s="300"/>
      <c r="DI823" s="300"/>
      <c r="DJ823" s="300"/>
      <c r="DK823" s="300"/>
      <c r="DL823" s="300"/>
      <c r="DM823" s="300"/>
      <c r="DN823" s="300"/>
      <c r="DO823" s="300"/>
      <c r="DP823" s="300"/>
      <c r="DQ823" s="300"/>
      <c r="DR823" s="300"/>
      <c r="DS823" s="300"/>
      <c r="DT823" s="300"/>
      <c r="DU823" s="300"/>
      <c r="DV823" s="300"/>
      <c r="DW823" s="300"/>
      <c r="DX823" s="300"/>
      <c r="DY823" s="300"/>
      <c r="DZ823" s="300"/>
      <c r="EA823" s="300"/>
      <c r="EB823" s="300"/>
      <c r="EC823" s="300"/>
      <c r="ED823" s="300"/>
      <c r="EE823" s="300"/>
      <c r="EF823" s="300"/>
      <c r="EG823" s="301"/>
      <c r="EH823" s="301"/>
      <c r="EI823" s="301"/>
      <c r="EJ823" s="301"/>
      <c r="EK823" s="301"/>
      <c r="EL823" s="301"/>
      <c r="EM823" s="301"/>
      <c r="EN823" s="301"/>
      <c r="EO823" s="301"/>
      <c r="EP823" s="301"/>
      <c r="EQ823" s="301"/>
      <c r="ER823" s="301"/>
      <c r="ES823" s="301"/>
      <c r="ET823" s="301"/>
    </row>
    <row r="824" spans="1:150" x14ac:dyDescent="0.25">
      <c r="A824" s="301"/>
      <c r="C824" s="301"/>
      <c r="D824" s="301"/>
      <c r="E824" s="301"/>
      <c r="F824" s="301"/>
      <c r="G824" s="301"/>
      <c r="H824" s="301"/>
      <c r="I824" s="301"/>
      <c r="J824" s="300"/>
      <c r="K824" s="300"/>
      <c r="L824" s="300"/>
      <c r="M824" s="300"/>
      <c r="N824" s="300"/>
      <c r="O824" s="300"/>
      <c r="P824" s="300"/>
      <c r="Q824" s="300"/>
      <c r="R824" s="300"/>
      <c r="S824" s="300"/>
      <c r="T824" s="300"/>
      <c r="U824" s="300"/>
      <c r="V824" s="300"/>
      <c r="W824" s="300"/>
      <c r="X824" s="300"/>
      <c r="Y824" s="300"/>
      <c r="Z824" s="300"/>
      <c r="AA824" s="300"/>
      <c r="AB824" s="300"/>
      <c r="AC824" s="300"/>
      <c r="AD824" s="300"/>
      <c r="AE824" s="300"/>
      <c r="AF824" s="300"/>
      <c r="AG824" s="300"/>
      <c r="AH824" s="300"/>
      <c r="AI824" s="300"/>
      <c r="AJ824" s="300"/>
      <c r="AK824" s="300"/>
      <c r="AL824" s="300"/>
      <c r="AM824" s="300"/>
      <c r="AN824" s="300"/>
      <c r="AO824" s="300"/>
      <c r="AP824" s="300"/>
      <c r="AQ824" s="300"/>
      <c r="AR824" s="300"/>
      <c r="AS824" s="300"/>
      <c r="AT824" s="300"/>
      <c r="AU824" s="300"/>
      <c r="AV824" s="300"/>
      <c r="AW824" s="300"/>
      <c r="AX824" s="300"/>
      <c r="AY824" s="300"/>
      <c r="AZ824" s="300"/>
      <c r="BA824" s="300"/>
      <c r="BB824" s="300"/>
      <c r="BC824" s="300"/>
      <c r="BD824" s="300"/>
      <c r="BE824" s="300"/>
      <c r="BF824" s="300"/>
      <c r="BG824" s="300"/>
      <c r="BH824" s="300"/>
      <c r="BI824" s="300"/>
      <c r="BJ824" s="300"/>
      <c r="BK824" s="300"/>
      <c r="BL824" s="300"/>
      <c r="BM824" s="300"/>
      <c r="BN824" s="300"/>
      <c r="BO824" s="300"/>
      <c r="BP824" s="300"/>
      <c r="BQ824" s="300"/>
      <c r="BR824" s="300"/>
      <c r="BS824" s="300"/>
      <c r="BT824" s="300"/>
      <c r="BU824" s="300"/>
      <c r="BV824" s="300"/>
      <c r="BW824" s="300"/>
      <c r="BX824" s="300"/>
      <c r="BY824" s="300"/>
      <c r="BZ824" s="300"/>
      <c r="CA824" s="300"/>
      <c r="CB824" s="300"/>
      <c r="CC824" s="300"/>
      <c r="CD824" s="300"/>
      <c r="CE824" s="300"/>
      <c r="CF824" s="300"/>
      <c r="CG824" s="300"/>
      <c r="CH824" s="300"/>
      <c r="CI824" s="300"/>
      <c r="CJ824" s="300"/>
      <c r="CK824" s="300"/>
      <c r="CL824" s="300"/>
      <c r="CM824" s="300"/>
      <c r="CN824" s="300"/>
      <c r="CO824" s="300"/>
      <c r="CP824" s="300"/>
      <c r="CQ824" s="300"/>
      <c r="CR824" s="300"/>
      <c r="CS824" s="300"/>
      <c r="CT824" s="300"/>
      <c r="CU824" s="300"/>
      <c r="CV824" s="300"/>
      <c r="CW824" s="300"/>
      <c r="CX824" s="300"/>
      <c r="CY824" s="300"/>
      <c r="CZ824" s="300"/>
      <c r="DA824" s="300"/>
      <c r="DB824" s="300"/>
      <c r="DC824" s="300"/>
      <c r="DD824" s="300"/>
      <c r="DE824" s="300"/>
      <c r="DF824" s="300"/>
      <c r="DG824" s="300"/>
      <c r="DH824" s="300"/>
      <c r="DI824" s="300"/>
      <c r="DJ824" s="300"/>
      <c r="DK824" s="300"/>
      <c r="DL824" s="300"/>
      <c r="DM824" s="300"/>
      <c r="DN824" s="300"/>
      <c r="DO824" s="300"/>
      <c r="DP824" s="300"/>
      <c r="DQ824" s="300"/>
      <c r="DR824" s="300"/>
      <c r="DS824" s="300"/>
      <c r="DT824" s="300"/>
      <c r="DU824" s="300"/>
      <c r="DV824" s="300"/>
      <c r="DW824" s="300"/>
      <c r="DX824" s="300"/>
      <c r="DY824" s="300"/>
      <c r="DZ824" s="300"/>
      <c r="EA824" s="300"/>
      <c r="EB824" s="300"/>
      <c r="EC824" s="300"/>
      <c r="ED824" s="300"/>
      <c r="EE824" s="300"/>
      <c r="EF824" s="300"/>
      <c r="EG824" s="301"/>
      <c r="EH824" s="301"/>
      <c r="EI824" s="301"/>
      <c r="EJ824" s="301"/>
      <c r="EK824" s="301"/>
      <c r="EL824" s="301"/>
      <c r="EM824" s="301"/>
      <c r="EN824" s="301"/>
      <c r="EO824" s="301"/>
      <c r="EP824" s="301"/>
      <c r="EQ824" s="301"/>
      <c r="ER824" s="301"/>
      <c r="ES824" s="301"/>
      <c r="ET824" s="301"/>
    </row>
    <row r="825" spans="1:150" x14ac:dyDescent="0.25">
      <c r="A825" s="301"/>
      <c r="C825" s="301"/>
      <c r="D825" s="301"/>
      <c r="E825" s="301"/>
      <c r="F825" s="301"/>
      <c r="G825" s="301"/>
      <c r="H825" s="301"/>
      <c r="I825" s="301"/>
      <c r="J825" s="300"/>
      <c r="K825" s="300"/>
      <c r="L825" s="300"/>
      <c r="M825" s="300"/>
      <c r="N825" s="300"/>
      <c r="O825" s="300"/>
      <c r="P825" s="300"/>
      <c r="Q825" s="300"/>
      <c r="R825" s="300"/>
      <c r="S825" s="300"/>
      <c r="T825" s="300"/>
      <c r="U825" s="300"/>
      <c r="V825" s="300"/>
      <c r="W825" s="300"/>
      <c r="X825" s="300"/>
      <c r="Y825" s="300"/>
      <c r="Z825" s="300"/>
      <c r="AA825" s="300"/>
      <c r="AB825" s="300"/>
      <c r="AC825" s="300"/>
      <c r="AD825" s="300"/>
      <c r="AE825" s="300"/>
      <c r="AF825" s="300"/>
      <c r="AG825" s="300"/>
      <c r="AH825" s="300"/>
      <c r="AI825" s="300"/>
      <c r="AJ825" s="300"/>
      <c r="AK825" s="300"/>
      <c r="AL825" s="300"/>
      <c r="AM825" s="300"/>
      <c r="AN825" s="300"/>
      <c r="AO825" s="300"/>
      <c r="AP825" s="300"/>
      <c r="AQ825" s="300"/>
      <c r="AR825" s="300"/>
      <c r="AS825" s="300"/>
      <c r="AT825" s="300"/>
      <c r="AU825" s="300"/>
      <c r="AV825" s="300"/>
      <c r="AW825" s="300"/>
      <c r="AX825" s="300"/>
      <c r="AY825" s="300"/>
      <c r="AZ825" s="300"/>
      <c r="BA825" s="300"/>
      <c r="BB825" s="300"/>
      <c r="BC825" s="300"/>
      <c r="BD825" s="300"/>
      <c r="BE825" s="300"/>
      <c r="BF825" s="300"/>
      <c r="BG825" s="300"/>
      <c r="BH825" s="300"/>
      <c r="BI825" s="300"/>
      <c r="BJ825" s="300"/>
      <c r="BK825" s="300"/>
      <c r="BL825" s="300"/>
      <c r="BM825" s="300"/>
      <c r="BN825" s="300"/>
      <c r="BO825" s="300"/>
      <c r="BP825" s="300"/>
      <c r="BQ825" s="300"/>
      <c r="BR825" s="300"/>
      <c r="BS825" s="300"/>
      <c r="BT825" s="300"/>
      <c r="BU825" s="300"/>
      <c r="BV825" s="300"/>
      <c r="BW825" s="300"/>
      <c r="BX825" s="300"/>
      <c r="BY825" s="300"/>
      <c r="BZ825" s="300"/>
      <c r="CA825" s="300"/>
      <c r="CB825" s="300"/>
      <c r="CC825" s="300"/>
      <c r="CD825" s="300"/>
      <c r="CE825" s="300"/>
      <c r="CF825" s="300"/>
      <c r="CG825" s="300"/>
      <c r="CH825" s="300"/>
      <c r="CI825" s="300"/>
      <c r="CJ825" s="300"/>
      <c r="CK825" s="300"/>
      <c r="CL825" s="300"/>
      <c r="CM825" s="300"/>
      <c r="CN825" s="300"/>
      <c r="CO825" s="300"/>
      <c r="CP825" s="300"/>
      <c r="CQ825" s="300"/>
      <c r="CR825" s="300"/>
      <c r="CS825" s="300"/>
      <c r="CT825" s="300"/>
      <c r="CU825" s="300"/>
      <c r="CV825" s="300"/>
      <c r="CW825" s="300"/>
      <c r="CX825" s="300"/>
      <c r="CY825" s="300"/>
      <c r="CZ825" s="300"/>
      <c r="DA825" s="300"/>
      <c r="DB825" s="300"/>
      <c r="DC825" s="300"/>
      <c r="DD825" s="300"/>
      <c r="DE825" s="300"/>
      <c r="DF825" s="300"/>
      <c r="DG825" s="300"/>
      <c r="DH825" s="300"/>
      <c r="DI825" s="300"/>
      <c r="DJ825" s="300"/>
      <c r="DK825" s="300"/>
      <c r="DL825" s="300"/>
      <c r="DM825" s="300"/>
      <c r="DN825" s="300"/>
      <c r="DO825" s="300"/>
      <c r="DP825" s="300"/>
      <c r="DQ825" s="300"/>
      <c r="DR825" s="300"/>
      <c r="DS825" s="300"/>
      <c r="DT825" s="300"/>
      <c r="DU825" s="300"/>
      <c r="DV825" s="300"/>
      <c r="DW825" s="300"/>
      <c r="DX825" s="300"/>
      <c r="DY825" s="300"/>
      <c r="DZ825" s="300"/>
      <c r="EA825" s="300"/>
      <c r="EB825" s="300"/>
      <c r="EC825" s="300"/>
      <c r="ED825" s="300"/>
      <c r="EE825" s="300"/>
      <c r="EF825" s="300"/>
      <c r="EG825" s="301"/>
      <c r="EH825" s="301"/>
      <c r="EI825" s="301"/>
      <c r="EJ825" s="301"/>
      <c r="EK825" s="301"/>
      <c r="EL825" s="301"/>
      <c r="EM825" s="301"/>
      <c r="EN825" s="301"/>
      <c r="EO825" s="301"/>
      <c r="EP825" s="301"/>
      <c r="EQ825" s="301"/>
      <c r="ER825" s="301"/>
      <c r="ES825" s="301"/>
      <c r="ET825" s="301"/>
    </row>
    <row r="826" spans="1:150" x14ac:dyDescent="0.25">
      <c r="A826" s="301"/>
      <c r="C826" s="301"/>
      <c r="D826" s="301"/>
      <c r="E826" s="301"/>
      <c r="F826" s="301"/>
      <c r="G826" s="301"/>
      <c r="H826" s="301"/>
      <c r="I826" s="301"/>
      <c r="J826" s="300"/>
      <c r="K826" s="300"/>
      <c r="L826" s="300"/>
      <c r="M826" s="300"/>
      <c r="N826" s="300"/>
      <c r="O826" s="300"/>
      <c r="P826" s="300"/>
      <c r="Q826" s="300"/>
      <c r="R826" s="300"/>
      <c r="S826" s="300"/>
      <c r="T826" s="300"/>
      <c r="U826" s="300"/>
      <c r="V826" s="300"/>
      <c r="W826" s="300"/>
      <c r="X826" s="300"/>
      <c r="Y826" s="300"/>
      <c r="Z826" s="300"/>
      <c r="AA826" s="300"/>
      <c r="AB826" s="300"/>
      <c r="AC826" s="300"/>
      <c r="AD826" s="300"/>
      <c r="AE826" s="300"/>
      <c r="AF826" s="300"/>
      <c r="AG826" s="300"/>
      <c r="AH826" s="300"/>
      <c r="AI826" s="300"/>
      <c r="AJ826" s="300"/>
      <c r="AK826" s="300"/>
      <c r="AL826" s="300"/>
      <c r="AM826" s="300"/>
      <c r="AN826" s="300"/>
      <c r="AO826" s="300"/>
      <c r="AP826" s="300"/>
      <c r="AQ826" s="300"/>
      <c r="AR826" s="300"/>
      <c r="AS826" s="300"/>
      <c r="AT826" s="300"/>
      <c r="AU826" s="300"/>
      <c r="AV826" s="300"/>
      <c r="AW826" s="300"/>
      <c r="AX826" s="300"/>
      <c r="AY826" s="300"/>
      <c r="AZ826" s="300"/>
      <c r="BA826" s="300"/>
      <c r="BB826" s="300"/>
      <c r="BC826" s="300"/>
      <c r="BD826" s="300"/>
      <c r="BE826" s="300"/>
      <c r="BF826" s="300"/>
      <c r="BG826" s="300"/>
      <c r="BH826" s="300"/>
      <c r="BI826" s="300"/>
      <c r="BJ826" s="300"/>
      <c r="BK826" s="300"/>
      <c r="BL826" s="300"/>
      <c r="BM826" s="300"/>
      <c r="BN826" s="300"/>
      <c r="BO826" s="300"/>
      <c r="BP826" s="300"/>
      <c r="BQ826" s="300"/>
      <c r="BR826" s="300"/>
      <c r="BS826" s="300"/>
      <c r="BT826" s="300"/>
      <c r="BU826" s="300"/>
      <c r="BV826" s="300"/>
      <c r="BW826" s="300"/>
      <c r="BX826" s="300"/>
      <c r="BY826" s="300"/>
      <c r="BZ826" s="300"/>
      <c r="CA826" s="300"/>
      <c r="CB826" s="300"/>
      <c r="CC826" s="300"/>
      <c r="CD826" s="300"/>
      <c r="CE826" s="300"/>
      <c r="CF826" s="300"/>
      <c r="CG826" s="300"/>
      <c r="CH826" s="300"/>
      <c r="CI826" s="300"/>
      <c r="CJ826" s="300"/>
      <c r="CK826" s="300"/>
      <c r="CL826" s="300"/>
      <c r="CM826" s="300"/>
      <c r="CN826" s="300"/>
      <c r="CO826" s="300"/>
      <c r="CP826" s="300"/>
      <c r="CQ826" s="300"/>
      <c r="CR826" s="300"/>
      <c r="CS826" s="300"/>
      <c r="CT826" s="300"/>
      <c r="CU826" s="300"/>
      <c r="CV826" s="300"/>
      <c r="CW826" s="300"/>
      <c r="CX826" s="300"/>
      <c r="CY826" s="300"/>
      <c r="CZ826" s="300"/>
      <c r="DA826" s="300"/>
      <c r="DB826" s="300"/>
      <c r="DC826" s="300"/>
      <c r="DD826" s="300"/>
      <c r="DE826" s="300"/>
      <c r="DF826" s="300"/>
      <c r="DG826" s="300"/>
      <c r="DH826" s="300"/>
      <c r="DI826" s="300"/>
      <c r="DJ826" s="300"/>
      <c r="DK826" s="300"/>
      <c r="DL826" s="300"/>
      <c r="DM826" s="300"/>
      <c r="DN826" s="300"/>
      <c r="DO826" s="300"/>
      <c r="DP826" s="300"/>
      <c r="DQ826" s="300"/>
      <c r="DR826" s="300"/>
      <c r="DS826" s="300"/>
      <c r="DT826" s="300"/>
      <c r="DU826" s="300"/>
      <c r="DV826" s="300"/>
      <c r="DW826" s="300"/>
      <c r="DX826" s="300"/>
      <c r="DY826" s="300"/>
      <c r="DZ826" s="300"/>
      <c r="EA826" s="300"/>
      <c r="EB826" s="300"/>
      <c r="EC826" s="300"/>
      <c r="ED826" s="300"/>
      <c r="EE826" s="300"/>
      <c r="EF826" s="300"/>
      <c r="EG826" s="301"/>
      <c r="EH826" s="301"/>
      <c r="EI826" s="301"/>
      <c r="EJ826" s="301"/>
      <c r="EK826" s="301"/>
      <c r="EL826" s="301"/>
      <c r="EM826" s="301"/>
      <c r="EN826" s="301"/>
      <c r="EO826" s="301"/>
      <c r="EP826" s="301"/>
      <c r="EQ826" s="301"/>
      <c r="ER826" s="301"/>
      <c r="ES826" s="301"/>
      <c r="ET826" s="301"/>
    </row>
    <row r="827" spans="1:150" x14ac:dyDescent="0.25">
      <c r="A827" s="301"/>
      <c r="C827" s="301"/>
      <c r="D827" s="301"/>
      <c r="E827" s="301"/>
      <c r="F827" s="301"/>
      <c r="G827" s="301"/>
      <c r="H827" s="301"/>
      <c r="I827" s="301"/>
      <c r="J827" s="300"/>
      <c r="K827" s="300"/>
      <c r="L827" s="300"/>
      <c r="M827" s="300"/>
      <c r="N827" s="300"/>
      <c r="O827" s="300"/>
      <c r="P827" s="300"/>
      <c r="Q827" s="300"/>
      <c r="R827" s="300"/>
      <c r="S827" s="300"/>
      <c r="T827" s="300"/>
      <c r="U827" s="300"/>
      <c r="V827" s="300"/>
      <c r="W827" s="300"/>
      <c r="X827" s="300"/>
      <c r="Y827" s="300"/>
      <c r="Z827" s="300"/>
      <c r="AA827" s="300"/>
      <c r="AB827" s="300"/>
      <c r="AC827" s="300"/>
      <c r="AD827" s="300"/>
      <c r="AE827" s="300"/>
      <c r="AF827" s="300"/>
      <c r="AG827" s="300"/>
      <c r="AH827" s="300"/>
      <c r="AI827" s="300"/>
      <c r="AJ827" s="300"/>
      <c r="AK827" s="300"/>
      <c r="AL827" s="300"/>
      <c r="AM827" s="300"/>
      <c r="AN827" s="300"/>
      <c r="AO827" s="300"/>
      <c r="AP827" s="300"/>
      <c r="AQ827" s="300"/>
      <c r="AR827" s="300"/>
      <c r="AS827" s="300"/>
      <c r="AT827" s="300"/>
      <c r="AU827" s="300"/>
      <c r="AV827" s="300"/>
      <c r="AW827" s="300"/>
      <c r="AX827" s="300"/>
      <c r="AY827" s="300"/>
      <c r="AZ827" s="300"/>
      <c r="BA827" s="300"/>
      <c r="BB827" s="300"/>
      <c r="BC827" s="300"/>
      <c r="BD827" s="300"/>
      <c r="BE827" s="300"/>
      <c r="BF827" s="300"/>
      <c r="BG827" s="300"/>
      <c r="BH827" s="300"/>
      <c r="BI827" s="300"/>
      <c r="BJ827" s="300"/>
      <c r="BK827" s="300"/>
      <c r="BL827" s="300"/>
      <c r="BM827" s="300"/>
      <c r="BN827" s="300"/>
      <c r="BO827" s="300"/>
      <c r="BP827" s="300"/>
      <c r="BQ827" s="300"/>
      <c r="BR827" s="300"/>
      <c r="BS827" s="300"/>
      <c r="BT827" s="300"/>
      <c r="BU827" s="300"/>
      <c r="BV827" s="300"/>
      <c r="BW827" s="300"/>
      <c r="BX827" s="300"/>
      <c r="BY827" s="300"/>
      <c r="BZ827" s="300"/>
      <c r="CA827" s="300"/>
      <c r="CB827" s="300"/>
      <c r="CC827" s="300"/>
      <c r="CD827" s="300"/>
      <c r="CE827" s="300"/>
      <c r="CF827" s="300"/>
      <c r="CG827" s="300"/>
      <c r="CH827" s="300"/>
      <c r="CI827" s="300"/>
      <c r="CJ827" s="300"/>
      <c r="CK827" s="300"/>
      <c r="CL827" s="300"/>
      <c r="CM827" s="300"/>
      <c r="CN827" s="300"/>
      <c r="CO827" s="300"/>
      <c r="CP827" s="300"/>
      <c r="CQ827" s="300"/>
      <c r="CR827" s="300"/>
      <c r="CS827" s="300"/>
      <c r="CT827" s="300"/>
      <c r="CU827" s="300"/>
      <c r="CV827" s="300"/>
      <c r="CW827" s="300"/>
      <c r="CX827" s="300"/>
      <c r="CY827" s="300"/>
      <c r="CZ827" s="300"/>
      <c r="DA827" s="300"/>
      <c r="DB827" s="300"/>
      <c r="DC827" s="300"/>
      <c r="DD827" s="300"/>
      <c r="DE827" s="300"/>
      <c r="DF827" s="300"/>
      <c r="DG827" s="300"/>
      <c r="DH827" s="300"/>
      <c r="DI827" s="300"/>
      <c r="DJ827" s="300"/>
      <c r="DK827" s="300"/>
      <c r="DL827" s="300"/>
      <c r="DM827" s="300"/>
      <c r="DN827" s="300"/>
      <c r="DO827" s="300"/>
      <c r="DP827" s="300"/>
      <c r="DQ827" s="300"/>
      <c r="DR827" s="300"/>
      <c r="DS827" s="300"/>
      <c r="DT827" s="300"/>
      <c r="DU827" s="300"/>
      <c r="DV827" s="300"/>
      <c r="DW827" s="300"/>
      <c r="DX827" s="300"/>
      <c r="DY827" s="300"/>
      <c r="DZ827" s="300"/>
      <c r="EA827" s="300"/>
      <c r="EB827" s="300"/>
      <c r="EC827" s="300"/>
      <c r="ED827" s="300"/>
      <c r="EE827" s="300"/>
      <c r="EF827" s="300"/>
      <c r="EG827" s="301"/>
      <c r="EH827" s="301"/>
      <c r="EI827" s="301"/>
      <c r="EJ827" s="301"/>
      <c r="EK827" s="301"/>
      <c r="EL827" s="301"/>
      <c r="EM827" s="301"/>
      <c r="EN827" s="301"/>
      <c r="EO827" s="301"/>
      <c r="EP827" s="301"/>
      <c r="EQ827" s="301"/>
      <c r="ER827" s="301"/>
      <c r="ES827" s="301"/>
      <c r="ET827" s="301"/>
    </row>
    <row r="828" spans="1:150" x14ac:dyDescent="0.25">
      <c r="A828" s="301"/>
      <c r="C828" s="301"/>
      <c r="D828" s="301"/>
      <c r="E828" s="301"/>
      <c r="F828" s="301"/>
      <c r="G828" s="301"/>
      <c r="H828" s="301"/>
      <c r="I828" s="301"/>
      <c r="J828" s="300"/>
      <c r="K828" s="300"/>
      <c r="L828" s="300"/>
      <c r="M828" s="300"/>
      <c r="N828" s="300"/>
      <c r="O828" s="300"/>
      <c r="P828" s="300"/>
      <c r="Q828" s="300"/>
      <c r="R828" s="300"/>
      <c r="S828" s="300"/>
      <c r="T828" s="300"/>
      <c r="U828" s="300"/>
      <c r="V828" s="300"/>
      <c r="W828" s="300"/>
      <c r="X828" s="300"/>
      <c r="Y828" s="300"/>
      <c r="Z828" s="300"/>
      <c r="AA828" s="300"/>
      <c r="AB828" s="300"/>
      <c r="AC828" s="300"/>
      <c r="AD828" s="300"/>
      <c r="AE828" s="300"/>
      <c r="AF828" s="300"/>
      <c r="AG828" s="300"/>
      <c r="AH828" s="300"/>
      <c r="AI828" s="300"/>
      <c r="AJ828" s="300"/>
      <c r="AK828" s="300"/>
      <c r="AL828" s="300"/>
      <c r="AM828" s="300"/>
      <c r="AN828" s="300"/>
      <c r="AO828" s="300"/>
      <c r="AP828" s="300"/>
      <c r="AQ828" s="300"/>
      <c r="AR828" s="300"/>
      <c r="AS828" s="300"/>
      <c r="AT828" s="300"/>
      <c r="AU828" s="300"/>
      <c r="AV828" s="300"/>
      <c r="AW828" s="300"/>
      <c r="AX828" s="300"/>
      <c r="AY828" s="300"/>
      <c r="AZ828" s="300"/>
      <c r="BA828" s="300"/>
      <c r="BB828" s="300"/>
      <c r="BC828" s="300"/>
      <c r="BD828" s="300"/>
      <c r="BE828" s="300"/>
      <c r="BF828" s="300"/>
      <c r="BG828" s="300"/>
      <c r="BH828" s="300"/>
      <c r="BI828" s="300"/>
      <c r="BJ828" s="300"/>
      <c r="BK828" s="300"/>
      <c r="BL828" s="300"/>
      <c r="BM828" s="300"/>
      <c r="BN828" s="300"/>
      <c r="BO828" s="300"/>
      <c r="BP828" s="300"/>
      <c r="BQ828" s="300"/>
      <c r="BR828" s="300"/>
      <c r="BS828" s="300"/>
      <c r="BT828" s="300"/>
      <c r="BU828" s="300"/>
      <c r="BV828" s="300"/>
      <c r="BW828" s="300"/>
      <c r="BX828" s="300"/>
      <c r="BY828" s="300"/>
      <c r="BZ828" s="300"/>
      <c r="CA828" s="300"/>
      <c r="CB828" s="300"/>
      <c r="CC828" s="300"/>
      <c r="CD828" s="300"/>
      <c r="CE828" s="300"/>
      <c r="CF828" s="300"/>
      <c r="CG828" s="300"/>
      <c r="CH828" s="300"/>
      <c r="CI828" s="300"/>
      <c r="CJ828" s="300"/>
      <c r="CK828" s="300"/>
      <c r="CL828" s="300"/>
      <c r="CM828" s="300"/>
      <c r="CN828" s="300"/>
      <c r="CO828" s="300"/>
      <c r="CP828" s="300"/>
      <c r="CQ828" s="300"/>
      <c r="CR828" s="300"/>
      <c r="CS828" s="300"/>
      <c r="CT828" s="300"/>
      <c r="CU828" s="300"/>
      <c r="CV828" s="300"/>
      <c r="CW828" s="300"/>
      <c r="CX828" s="300"/>
      <c r="CY828" s="300"/>
      <c r="CZ828" s="300"/>
      <c r="DA828" s="300"/>
      <c r="DB828" s="300"/>
      <c r="DC828" s="300"/>
      <c r="DD828" s="300"/>
      <c r="DE828" s="300"/>
      <c r="DF828" s="300"/>
      <c r="DG828" s="300"/>
      <c r="DH828" s="300"/>
      <c r="DI828" s="300"/>
      <c r="DJ828" s="300"/>
      <c r="DK828" s="300"/>
      <c r="DL828" s="300"/>
      <c r="DM828" s="300"/>
      <c r="DN828" s="300"/>
      <c r="DO828" s="300"/>
      <c r="DP828" s="300"/>
      <c r="DQ828" s="300"/>
      <c r="DR828" s="300"/>
      <c r="DS828" s="300"/>
      <c r="DT828" s="300"/>
      <c r="DU828" s="300"/>
      <c r="DV828" s="300"/>
      <c r="DW828" s="300"/>
      <c r="DX828" s="300"/>
      <c r="DY828" s="300"/>
      <c r="DZ828" s="300"/>
      <c r="EA828" s="300"/>
      <c r="EB828" s="300"/>
      <c r="EC828" s="300"/>
      <c r="ED828" s="300"/>
      <c r="EE828" s="300"/>
      <c r="EF828" s="300"/>
      <c r="EG828" s="301"/>
      <c r="EH828" s="301"/>
      <c r="EI828" s="301"/>
      <c r="EJ828" s="301"/>
      <c r="EK828" s="301"/>
      <c r="EL828" s="301"/>
      <c r="EM828" s="301"/>
      <c r="EN828" s="301"/>
      <c r="EO828" s="301"/>
      <c r="EP828" s="301"/>
      <c r="EQ828" s="301"/>
      <c r="ER828" s="301"/>
      <c r="ES828" s="301"/>
      <c r="ET828" s="301"/>
    </row>
    <row r="829" spans="1:150" x14ac:dyDescent="0.25">
      <c r="A829" s="301"/>
      <c r="C829" s="301"/>
      <c r="D829" s="301"/>
      <c r="E829" s="301"/>
      <c r="F829" s="301"/>
      <c r="G829" s="301"/>
      <c r="H829" s="301"/>
      <c r="I829" s="301"/>
      <c r="J829" s="300"/>
      <c r="K829" s="300"/>
      <c r="L829" s="300"/>
      <c r="M829" s="300"/>
      <c r="N829" s="300"/>
      <c r="O829" s="300"/>
      <c r="P829" s="300"/>
      <c r="Q829" s="300"/>
      <c r="R829" s="300"/>
      <c r="S829" s="300"/>
      <c r="T829" s="300"/>
      <c r="U829" s="300"/>
      <c r="V829" s="300"/>
      <c r="W829" s="300"/>
      <c r="X829" s="300"/>
      <c r="Y829" s="300"/>
      <c r="Z829" s="300"/>
      <c r="AA829" s="300"/>
      <c r="AB829" s="300"/>
      <c r="AC829" s="300"/>
      <c r="AD829" s="300"/>
      <c r="AE829" s="300"/>
      <c r="AF829" s="300"/>
      <c r="AG829" s="300"/>
      <c r="AH829" s="300"/>
      <c r="AI829" s="300"/>
      <c r="AJ829" s="300"/>
      <c r="AK829" s="300"/>
      <c r="AL829" s="300"/>
      <c r="AM829" s="300"/>
      <c r="AN829" s="300"/>
      <c r="AO829" s="300"/>
      <c r="AP829" s="300"/>
      <c r="AQ829" s="300"/>
      <c r="AR829" s="300"/>
      <c r="AS829" s="300"/>
      <c r="AT829" s="300"/>
      <c r="AU829" s="300"/>
      <c r="AV829" s="300"/>
      <c r="AW829" s="300"/>
      <c r="AX829" s="300"/>
      <c r="AY829" s="300"/>
      <c r="AZ829" s="300"/>
      <c r="BA829" s="300"/>
      <c r="BB829" s="300"/>
      <c r="BC829" s="300"/>
      <c r="BD829" s="300"/>
      <c r="BE829" s="300"/>
      <c r="BF829" s="300"/>
      <c r="BG829" s="300"/>
      <c r="BH829" s="300"/>
      <c r="BI829" s="300"/>
      <c r="BJ829" s="300"/>
      <c r="BK829" s="300"/>
      <c r="BL829" s="300"/>
      <c r="BM829" s="300"/>
      <c r="BN829" s="300"/>
      <c r="BO829" s="300"/>
      <c r="BP829" s="300"/>
      <c r="BQ829" s="300"/>
      <c r="BR829" s="300"/>
      <c r="BS829" s="300"/>
      <c r="BT829" s="300"/>
      <c r="BU829" s="300"/>
      <c r="BV829" s="300"/>
      <c r="BW829" s="300"/>
      <c r="BX829" s="300"/>
      <c r="BY829" s="300"/>
      <c r="BZ829" s="300"/>
      <c r="CA829" s="300"/>
      <c r="CB829" s="300"/>
      <c r="CC829" s="300"/>
      <c r="CD829" s="300"/>
      <c r="CE829" s="300"/>
      <c r="CF829" s="300"/>
      <c r="CG829" s="300"/>
      <c r="CH829" s="300"/>
      <c r="CI829" s="300"/>
      <c r="CJ829" s="300"/>
      <c r="CK829" s="300"/>
      <c r="CL829" s="300"/>
      <c r="CM829" s="300"/>
      <c r="CN829" s="300"/>
      <c r="CO829" s="300"/>
      <c r="CP829" s="300"/>
      <c r="CQ829" s="300"/>
      <c r="CR829" s="300"/>
      <c r="CS829" s="300"/>
      <c r="CT829" s="300"/>
      <c r="CU829" s="300"/>
      <c r="CV829" s="300"/>
      <c r="CW829" s="300"/>
      <c r="CX829" s="300"/>
      <c r="CY829" s="300"/>
      <c r="CZ829" s="300"/>
      <c r="DA829" s="300"/>
      <c r="DB829" s="300"/>
      <c r="DC829" s="300"/>
      <c r="DD829" s="300"/>
      <c r="DE829" s="300"/>
      <c r="DF829" s="300"/>
      <c r="DG829" s="300"/>
      <c r="DH829" s="300"/>
      <c r="DI829" s="300"/>
      <c r="DJ829" s="300"/>
      <c r="DK829" s="300"/>
      <c r="DL829" s="300"/>
      <c r="DM829" s="300"/>
      <c r="DN829" s="300"/>
      <c r="DO829" s="300"/>
      <c r="DP829" s="300"/>
      <c r="DQ829" s="300"/>
      <c r="DR829" s="300"/>
      <c r="DS829" s="300"/>
      <c r="DT829" s="300"/>
      <c r="DU829" s="300"/>
      <c r="DV829" s="300"/>
      <c r="DW829" s="300"/>
      <c r="DX829" s="300"/>
      <c r="DY829" s="300"/>
      <c r="DZ829" s="300"/>
      <c r="EA829" s="300"/>
      <c r="EB829" s="300"/>
      <c r="EC829" s="300"/>
      <c r="ED829" s="300"/>
      <c r="EE829" s="300"/>
      <c r="EF829" s="300"/>
      <c r="EG829" s="301"/>
      <c r="EH829" s="301"/>
      <c r="EI829" s="301"/>
      <c r="EJ829" s="301"/>
      <c r="EK829" s="301"/>
      <c r="EL829" s="301"/>
      <c r="EM829" s="301"/>
      <c r="EN829" s="301"/>
      <c r="EO829" s="301"/>
      <c r="EP829" s="301"/>
      <c r="EQ829" s="301"/>
      <c r="ER829" s="301"/>
      <c r="ES829" s="301"/>
      <c r="ET829" s="301"/>
    </row>
    <row r="830" spans="1:150" x14ac:dyDescent="0.25">
      <c r="A830" s="301"/>
      <c r="C830" s="301"/>
      <c r="D830" s="301"/>
      <c r="E830" s="301"/>
      <c r="F830" s="301"/>
      <c r="G830" s="301"/>
      <c r="H830" s="301"/>
      <c r="I830" s="301"/>
      <c r="J830" s="300"/>
      <c r="K830" s="300"/>
      <c r="L830" s="300"/>
      <c r="M830" s="300"/>
      <c r="N830" s="300"/>
      <c r="O830" s="300"/>
      <c r="P830" s="300"/>
      <c r="Q830" s="300"/>
      <c r="R830" s="300"/>
      <c r="S830" s="300"/>
      <c r="T830" s="300"/>
      <c r="U830" s="300"/>
      <c r="V830" s="300"/>
      <c r="W830" s="300"/>
      <c r="X830" s="300"/>
      <c r="Y830" s="300"/>
      <c r="Z830" s="300"/>
      <c r="AA830" s="300"/>
      <c r="AB830" s="300"/>
      <c r="AC830" s="300"/>
      <c r="AD830" s="300"/>
      <c r="AE830" s="300"/>
      <c r="AF830" s="300"/>
      <c r="AG830" s="300"/>
      <c r="AH830" s="300"/>
      <c r="AI830" s="300"/>
      <c r="AJ830" s="300"/>
      <c r="AK830" s="300"/>
      <c r="AL830" s="300"/>
      <c r="AM830" s="300"/>
      <c r="AN830" s="300"/>
      <c r="AO830" s="300"/>
      <c r="AP830" s="300"/>
      <c r="AQ830" s="300"/>
      <c r="AR830" s="300"/>
      <c r="AS830" s="300"/>
      <c r="AT830" s="300"/>
      <c r="AU830" s="300"/>
      <c r="AV830" s="300"/>
      <c r="AW830" s="300"/>
      <c r="AX830" s="300"/>
      <c r="AY830" s="300"/>
      <c r="AZ830" s="300"/>
      <c r="BA830" s="300"/>
      <c r="BB830" s="300"/>
      <c r="BC830" s="300"/>
      <c r="BD830" s="300"/>
      <c r="BE830" s="300"/>
      <c r="BF830" s="300"/>
      <c r="BG830" s="300"/>
      <c r="BH830" s="300"/>
      <c r="BI830" s="300"/>
      <c r="BJ830" s="300"/>
      <c r="BK830" s="300"/>
      <c r="BL830" s="300"/>
      <c r="BM830" s="300"/>
      <c r="BN830" s="300"/>
      <c r="BO830" s="300"/>
      <c r="BP830" s="300"/>
      <c r="BQ830" s="300"/>
      <c r="BR830" s="300"/>
      <c r="BS830" s="300"/>
      <c r="BT830" s="300"/>
      <c r="BU830" s="300"/>
      <c r="BV830" s="300"/>
      <c r="BW830" s="300"/>
      <c r="BX830" s="300"/>
      <c r="BY830" s="300"/>
      <c r="BZ830" s="300"/>
      <c r="CA830" s="300"/>
      <c r="CB830" s="300"/>
      <c r="CC830" s="300"/>
      <c r="CD830" s="300"/>
      <c r="CE830" s="300"/>
      <c r="CF830" s="300"/>
      <c r="CG830" s="300"/>
      <c r="CH830" s="300"/>
      <c r="CI830" s="300"/>
      <c r="CJ830" s="300"/>
      <c r="CK830" s="300"/>
      <c r="CL830" s="300"/>
      <c r="CM830" s="300"/>
      <c r="CN830" s="300"/>
      <c r="CO830" s="300"/>
      <c r="CP830" s="300"/>
      <c r="CQ830" s="300"/>
      <c r="CR830" s="300"/>
      <c r="CS830" s="300"/>
      <c r="CT830" s="300"/>
      <c r="CU830" s="300"/>
      <c r="CV830" s="300"/>
      <c r="CW830" s="300"/>
      <c r="CX830" s="300"/>
      <c r="CY830" s="300"/>
      <c r="CZ830" s="300"/>
      <c r="DA830" s="300"/>
      <c r="DB830" s="300"/>
      <c r="DC830" s="300"/>
      <c r="DD830" s="300"/>
      <c r="DE830" s="300"/>
      <c r="DF830" s="300"/>
      <c r="DG830" s="300"/>
      <c r="DH830" s="300"/>
      <c r="DI830" s="300"/>
      <c r="DJ830" s="300"/>
      <c r="DK830" s="300"/>
      <c r="DL830" s="300"/>
      <c r="DM830" s="300"/>
      <c r="DN830" s="300"/>
      <c r="DO830" s="300"/>
      <c r="DP830" s="300"/>
      <c r="DQ830" s="300"/>
      <c r="DR830" s="300"/>
      <c r="DS830" s="300"/>
      <c r="DT830" s="300"/>
      <c r="DU830" s="300"/>
      <c r="DV830" s="300"/>
      <c r="DW830" s="300"/>
      <c r="DX830" s="300"/>
      <c r="DY830" s="300"/>
      <c r="DZ830" s="300"/>
      <c r="EA830" s="300"/>
      <c r="EB830" s="300"/>
      <c r="EC830" s="300"/>
      <c r="ED830" s="300"/>
      <c r="EE830" s="300"/>
      <c r="EF830" s="300"/>
      <c r="EG830" s="301"/>
      <c r="EH830" s="301"/>
      <c r="EI830" s="301"/>
      <c r="EJ830" s="301"/>
      <c r="EK830" s="301"/>
      <c r="EL830" s="301"/>
      <c r="EM830" s="301"/>
      <c r="EN830" s="301"/>
      <c r="EO830" s="301"/>
      <c r="EP830" s="301"/>
      <c r="EQ830" s="301"/>
      <c r="ER830" s="301"/>
      <c r="ES830" s="301"/>
      <c r="ET830" s="301"/>
    </row>
    <row r="831" spans="1:150" x14ac:dyDescent="0.25">
      <c r="A831" s="301"/>
      <c r="C831" s="301"/>
      <c r="D831" s="301"/>
      <c r="E831" s="301"/>
      <c r="F831" s="301"/>
      <c r="G831" s="301"/>
      <c r="H831" s="301"/>
      <c r="I831" s="301"/>
      <c r="J831" s="300"/>
      <c r="K831" s="300"/>
      <c r="L831" s="300"/>
      <c r="M831" s="300"/>
      <c r="N831" s="300"/>
      <c r="O831" s="300"/>
      <c r="P831" s="300"/>
      <c r="Q831" s="300"/>
      <c r="R831" s="300"/>
      <c r="S831" s="300"/>
      <c r="T831" s="300"/>
      <c r="U831" s="300"/>
      <c r="V831" s="300"/>
      <c r="W831" s="300"/>
      <c r="X831" s="300"/>
      <c r="Y831" s="300"/>
      <c r="Z831" s="300"/>
      <c r="AA831" s="300"/>
      <c r="AB831" s="300"/>
      <c r="AC831" s="300"/>
      <c r="AD831" s="300"/>
      <c r="AE831" s="300"/>
      <c r="AF831" s="300"/>
      <c r="AG831" s="300"/>
      <c r="AH831" s="300"/>
      <c r="AI831" s="300"/>
      <c r="AJ831" s="300"/>
      <c r="AK831" s="300"/>
      <c r="AL831" s="300"/>
      <c r="AM831" s="300"/>
      <c r="AN831" s="300"/>
      <c r="AO831" s="300"/>
      <c r="AP831" s="300"/>
      <c r="AQ831" s="300"/>
      <c r="AR831" s="300"/>
      <c r="AS831" s="300"/>
      <c r="AT831" s="300"/>
      <c r="AU831" s="300"/>
      <c r="AV831" s="300"/>
      <c r="AW831" s="300"/>
      <c r="AX831" s="300"/>
      <c r="AY831" s="300"/>
      <c r="AZ831" s="300"/>
      <c r="BA831" s="300"/>
      <c r="BB831" s="300"/>
      <c r="BC831" s="300"/>
      <c r="BD831" s="300"/>
      <c r="BE831" s="300"/>
      <c r="BF831" s="300"/>
      <c r="BG831" s="300"/>
      <c r="BH831" s="300"/>
      <c r="BI831" s="300"/>
      <c r="BJ831" s="300"/>
      <c r="BK831" s="300"/>
      <c r="BL831" s="300"/>
      <c r="BM831" s="300"/>
      <c r="BN831" s="300"/>
      <c r="BO831" s="300"/>
      <c r="BP831" s="300"/>
      <c r="BQ831" s="300"/>
      <c r="BR831" s="300"/>
      <c r="BS831" s="300"/>
      <c r="BT831" s="300"/>
      <c r="BU831" s="300"/>
      <c r="BV831" s="300"/>
      <c r="BW831" s="300"/>
      <c r="BX831" s="300"/>
      <c r="BY831" s="300"/>
      <c r="BZ831" s="300"/>
      <c r="CA831" s="300"/>
      <c r="CB831" s="300"/>
      <c r="CC831" s="300"/>
      <c r="CD831" s="300"/>
      <c r="CE831" s="300"/>
      <c r="CF831" s="300"/>
      <c r="CG831" s="300"/>
      <c r="CH831" s="300"/>
      <c r="CI831" s="300"/>
      <c r="CJ831" s="300"/>
      <c r="CK831" s="300"/>
      <c r="CL831" s="300"/>
      <c r="CM831" s="300"/>
      <c r="CN831" s="300"/>
      <c r="CO831" s="300"/>
      <c r="CP831" s="300"/>
      <c r="CQ831" s="300"/>
      <c r="CR831" s="300"/>
      <c r="CS831" s="300"/>
      <c r="CT831" s="300"/>
      <c r="CU831" s="300"/>
      <c r="CV831" s="300"/>
      <c r="CW831" s="300"/>
      <c r="CX831" s="300"/>
      <c r="CY831" s="300"/>
      <c r="CZ831" s="300"/>
      <c r="DA831" s="300"/>
      <c r="DB831" s="300"/>
      <c r="DC831" s="300"/>
      <c r="DD831" s="300"/>
      <c r="DE831" s="300"/>
      <c r="DF831" s="300"/>
      <c r="DG831" s="300"/>
      <c r="DH831" s="300"/>
      <c r="DI831" s="300"/>
      <c r="DJ831" s="300"/>
      <c r="DK831" s="300"/>
      <c r="DL831" s="300"/>
      <c r="DM831" s="300"/>
      <c r="DN831" s="300"/>
      <c r="DO831" s="300"/>
      <c r="DP831" s="300"/>
      <c r="DQ831" s="300"/>
      <c r="DR831" s="300"/>
      <c r="DS831" s="300"/>
      <c r="DT831" s="300"/>
      <c r="DU831" s="300"/>
      <c r="DV831" s="300"/>
      <c r="DW831" s="300"/>
      <c r="DX831" s="300"/>
      <c r="DY831" s="300"/>
      <c r="DZ831" s="300"/>
      <c r="EA831" s="300"/>
      <c r="EB831" s="300"/>
      <c r="EC831" s="300"/>
      <c r="ED831" s="300"/>
      <c r="EE831" s="300"/>
      <c r="EF831" s="300"/>
      <c r="EG831" s="301"/>
      <c r="EH831" s="301"/>
      <c r="EI831" s="301"/>
      <c r="EJ831" s="301"/>
      <c r="EK831" s="301"/>
      <c r="EL831" s="301"/>
      <c r="EM831" s="301"/>
      <c r="EN831" s="301"/>
      <c r="EO831" s="301"/>
      <c r="EP831" s="301"/>
      <c r="EQ831" s="301"/>
      <c r="ER831" s="301"/>
      <c r="ES831" s="301"/>
      <c r="ET831" s="301"/>
    </row>
    <row r="832" spans="1:150" x14ac:dyDescent="0.25">
      <c r="A832" s="301"/>
      <c r="C832" s="301"/>
      <c r="D832" s="301"/>
      <c r="E832" s="301"/>
      <c r="F832" s="301"/>
      <c r="G832" s="301"/>
      <c r="H832" s="301"/>
      <c r="I832" s="301"/>
      <c r="J832" s="300"/>
      <c r="K832" s="300"/>
      <c r="L832" s="300"/>
      <c r="M832" s="300"/>
      <c r="N832" s="300"/>
      <c r="O832" s="300"/>
      <c r="P832" s="300"/>
      <c r="Q832" s="300"/>
      <c r="R832" s="300"/>
      <c r="S832" s="300"/>
      <c r="T832" s="300"/>
      <c r="U832" s="300"/>
      <c r="V832" s="300"/>
      <c r="W832" s="300"/>
      <c r="X832" s="300"/>
      <c r="Y832" s="300"/>
      <c r="Z832" s="300"/>
      <c r="AA832" s="300"/>
      <c r="AB832" s="300"/>
      <c r="AC832" s="300"/>
      <c r="AD832" s="300"/>
      <c r="AE832" s="300"/>
      <c r="AF832" s="300"/>
      <c r="AG832" s="300"/>
      <c r="AH832" s="300"/>
      <c r="AI832" s="300"/>
      <c r="AJ832" s="300"/>
      <c r="AK832" s="300"/>
      <c r="AL832" s="300"/>
      <c r="AM832" s="300"/>
      <c r="AN832" s="300"/>
      <c r="AO832" s="300"/>
      <c r="AP832" s="300"/>
      <c r="AQ832" s="300"/>
      <c r="AR832" s="300"/>
      <c r="AS832" s="300"/>
      <c r="AT832" s="300"/>
      <c r="AU832" s="300"/>
      <c r="AV832" s="300"/>
      <c r="AW832" s="300"/>
      <c r="AX832" s="300"/>
      <c r="AY832" s="300"/>
      <c r="AZ832" s="300"/>
      <c r="BA832" s="300"/>
      <c r="BB832" s="300"/>
      <c r="BC832" s="300"/>
      <c r="BD832" s="300"/>
      <c r="BE832" s="300"/>
      <c r="BF832" s="300"/>
      <c r="BG832" s="300"/>
      <c r="BH832" s="300"/>
      <c r="BI832" s="300"/>
      <c r="BJ832" s="300"/>
      <c r="BK832" s="300"/>
      <c r="BL832" s="300"/>
      <c r="BM832" s="300"/>
      <c r="BN832" s="300"/>
      <c r="BO832" s="300"/>
      <c r="BP832" s="300"/>
      <c r="BQ832" s="300"/>
      <c r="BR832" s="300"/>
      <c r="BS832" s="300"/>
      <c r="BT832" s="300"/>
      <c r="BU832" s="300"/>
      <c r="BV832" s="300"/>
      <c r="BW832" s="300"/>
      <c r="BX832" s="300"/>
      <c r="BY832" s="300"/>
      <c r="BZ832" s="300"/>
      <c r="CA832" s="300"/>
      <c r="CB832" s="300"/>
      <c r="CC832" s="300"/>
      <c r="CD832" s="300"/>
      <c r="CE832" s="300"/>
      <c r="CF832" s="300"/>
      <c r="CG832" s="300"/>
      <c r="CH832" s="300"/>
      <c r="CI832" s="300"/>
      <c r="CJ832" s="300"/>
      <c r="CK832" s="300"/>
      <c r="CL832" s="300"/>
      <c r="CM832" s="300"/>
      <c r="CN832" s="300"/>
      <c r="CO832" s="300"/>
      <c r="CP832" s="300"/>
      <c r="CQ832" s="300"/>
      <c r="CR832" s="300"/>
      <c r="CS832" s="300"/>
      <c r="CT832" s="300"/>
      <c r="CU832" s="300"/>
      <c r="CV832" s="300"/>
      <c r="CW832" s="300"/>
      <c r="CX832" s="300"/>
      <c r="CY832" s="300"/>
      <c r="CZ832" s="300"/>
      <c r="DA832" s="300"/>
      <c r="DB832" s="300"/>
      <c r="DC832" s="300"/>
      <c r="DD832" s="300"/>
      <c r="DE832" s="300"/>
      <c r="DF832" s="300"/>
      <c r="DG832" s="300"/>
      <c r="DH832" s="300"/>
      <c r="DI832" s="300"/>
      <c r="DJ832" s="300"/>
      <c r="DK832" s="300"/>
      <c r="DL832" s="300"/>
      <c r="DM832" s="300"/>
      <c r="DN832" s="300"/>
      <c r="DO832" s="300"/>
      <c r="DP832" s="300"/>
      <c r="DQ832" s="300"/>
      <c r="DR832" s="300"/>
      <c r="DS832" s="300"/>
      <c r="DT832" s="300"/>
      <c r="DU832" s="300"/>
      <c r="DV832" s="300"/>
      <c r="DW832" s="300"/>
      <c r="DX832" s="300"/>
      <c r="DY832" s="300"/>
      <c r="DZ832" s="300"/>
      <c r="EA832" s="300"/>
      <c r="EB832" s="300"/>
      <c r="EC832" s="300"/>
      <c r="ED832" s="300"/>
      <c r="EE832" s="300"/>
      <c r="EF832" s="300"/>
      <c r="EG832" s="301"/>
      <c r="EH832" s="301"/>
      <c r="EI832" s="301"/>
      <c r="EJ832" s="301"/>
      <c r="EK832" s="301"/>
      <c r="EL832" s="301"/>
      <c r="EM832" s="301"/>
      <c r="EN832" s="301"/>
      <c r="EO832" s="301"/>
      <c r="EP832" s="301"/>
      <c r="EQ832" s="301"/>
      <c r="ER832" s="301"/>
      <c r="ES832" s="301"/>
      <c r="ET832" s="301"/>
    </row>
    <row r="833" spans="1:150" x14ac:dyDescent="0.25">
      <c r="A833" s="301"/>
      <c r="C833" s="301"/>
      <c r="D833" s="301"/>
      <c r="E833" s="301"/>
      <c r="F833" s="301"/>
      <c r="G833" s="301"/>
      <c r="H833" s="301"/>
      <c r="I833" s="301"/>
      <c r="J833" s="300"/>
      <c r="K833" s="300"/>
      <c r="L833" s="300"/>
      <c r="M833" s="300"/>
      <c r="N833" s="300"/>
      <c r="O833" s="300"/>
      <c r="P833" s="300"/>
      <c r="Q833" s="300"/>
      <c r="R833" s="300"/>
      <c r="S833" s="300"/>
      <c r="T833" s="300"/>
      <c r="U833" s="300"/>
      <c r="V833" s="300"/>
      <c r="W833" s="300"/>
      <c r="X833" s="300"/>
      <c r="Y833" s="300"/>
      <c r="Z833" s="300"/>
      <c r="AA833" s="300"/>
      <c r="AB833" s="300"/>
      <c r="AC833" s="300"/>
      <c r="AD833" s="300"/>
      <c r="AE833" s="300"/>
      <c r="AF833" s="300"/>
      <c r="AG833" s="300"/>
      <c r="AH833" s="300"/>
      <c r="AI833" s="300"/>
      <c r="AJ833" s="300"/>
      <c r="AK833" s="300"/>
      <c r="AL833" s="300"/>
      <c r="AM833" s="300"/>
      <c r="AN833" s="300"/>
      <c r="AO833" s="300"/>
      <c r="AP833" s="300"/>
      <c r="AQ833" s="300"/>
      <c r="AR833" s="300"/>
      <c r="AS833" s="300"/>
      <c r="AT833" s="300"/>
      <c r="AU833" s="300"/>
      <c r="AV833" s="300"/>
      <c r="AW833" s="300"/>
      <c r="AX833" s="300"/>
      <c r="AY833" s="300"/>
      <c r="AZ833" s="300"/>
      <c r="BA833" s="300"/>
      <c r="BB833" s="300"/>
      <c r="BC833" s="300"/>
      <c r="BD833" s="300"/>
      <c r="BE833" s="300"/>
      <c r="BF833" s="300"/>
      <c r="BG833" s="300"/>
      <c r="BH833" s="300"/>
      <c r="BI833" s="300"/>
      <c r="BJ833" s="300"/>
      <c r="BK833" s="300"/>
      <c r="BL833" s="300"/>
      <c r="BM833" s="300"/>
      <c r="BN833" s="300"/>
      <c r="BO833" s="300"/>
      <c r="BP833" s="300"/>
      <c r="BQ833" s="300"/>
      <c r="BR833" s="300"/>
      <c r="BS833" s="300"/>
      <c r="BT833" s="300"/>
      <c r="BU833" s="300"/>
      <c r="BV833" s="300"/>
      <c r="BW833" s="300"/>
      <c r="BX833" s="300"/>
      <c r="BY833" s="300"/>
      <c r="BZ833" s="300"/>
      <c r="CA833" s="300"/>
      <c r="CB833" s="300"/>
      <c r="CC833" s="300"/>
      <c r="CD833" s="300"/>
      <c r="CE833" s="300"/>
      <c r="CF833" s="300"/>
      <c r="CG833" s="300"/>
      <c r="CH833" s="300"/>
      <c r="CI833" s="300"/>
      <c r="CJ833" s="300"/>
      <c r="CK833" s="300"/>
      <c r="CL833" s="300"/>
      <c r="CM833" s="300"/>
      <c r="CN833" s="300"/>
      <c r="CO833" s="300"/>
      <c r="CP833" s="300"/>
      <c r="CQ833" s="300"/>
      <c r="CR833" s="300"/>
      <c r="CS833" s="300"/>
      <c r="CT833" s="300"/>
      <c r="CU833" s="300"/>
      <c r="CV833" s="300"/>
      <c r="CW833" s="300"/>
      <c r="CX833" s="300"/>
      <c r="CY833" s="300"/>
      <c r="CZ833" s="300"/>
      <c r="DA833" s="300"/>
      <c r="DB833" s="300"/>
      <c r="DC833" s="300"/>
      <c r="DD833" s="300"/>
      <c r="DE833" s="300"/>
      <c r="DF833" s="300"/>
      <c r="DG833" s="300"/>
      <c r="DH833" s="300"/>
      <c r="DI833" s="300"/>
      <c r="DJ833" s="300"/>
      <c r="DK833" s="300"/>
      <c r="DL833" s="300"/>
      <c r="DM833" s="300"/>
      <c r="DN833" s="300"/>
      <c r="DO833" s="300"/>
      <c r="DP833" s="300"/>
      <c r="DQ833" s="300"/>
      <c r="DR833" s="300"/>
      <c r="DS833" s="300"/>
      <c r="DT833" s="300"/>
      <c r="DU833" s="300"/>
      <c r="DV833" s="300"/>
      <c r="DW833" s="300"/>
      <c r="DX833" s="300"/>
      <c r="DY833" s="300"/>
      <c r="DZ833" s="300"/>
      <c r="EA833" s="300"/>
      <c r="EB833" s="300"/>
      <c r="EC833" s="300"/>
      <c r="ED833" s="300"/>
      <c r="EE833" s="300"/>
      <c r="EF833" s="300"/>
      <c r="EG833" s="301"/>
      <c r="EH833" s="301"/>
      <c r="EI833" s="301"/>
      <c r="EJ833" s="301"/>
      <c r="EK833" s="301"/>
      <c r="EL833" s="301"/>
      <c r="EM833" s="301"/>
      <c r="EN833" s="301"/>
      <c r="EO833" s="301"/>
      <c r="EP833" s="301"/>
      <c r="EQ833" s="301"/>
      <c r="ER833" s="301"/>
      <c r="ES833" s="301"/>
      <c r="ET833" s="301"/>
    </row>
    <row r="834" spans="1:150" x14ac:dyDescent="0.25">
      <c r="A834" s="301"/>
      <c r="C834" s="301"/>
      <c r="D834" s="301"/>
      <c r="E834" s="301"/>
      <c r="F834" s="301"/>
      <c r="G834" s="301"/>
      <c r="H834" s="301"/>
      <c r="I834" s="301"/>
      <c r="J834" s="300"/>
      <c r="K834" s="300"/>
      <c r="L834" s="300"/>
      <c r="M834" s="300"/>
      <c r="N834" s="300"/>
      <c r="O834" s="300"/>
      <c r="P834" s="300"/>
      <c r="Q834" s="300"/>
      <c r="R834" s="300"/>
      <c r="S834" s="300"/>
      <c r="T834" s="300"/>
      <c r="U834" s="300"/>
      <c r="V834" s="300"/>
      <c r="W834" s="300"/>
      <c r="X834" s="300"/>
      <c r="Y834" s="300"/>
      <c r="Z834" s="300"/>
      <c r="AA834" s="300"/>
      <c r="AB834" s="300"/>
      <c r="AC834" s="300"/>
      <c r="AD834" s="300"/>
      <c r="AE834" s="300"/>
      <c r="AF834" s="300"/>
      <c r="AG834" s="300"/>
      <c r="AH834" s="300"/>
      <c r="AI834" s="300"/>
      <c r="AJ834" s="300"/>
      <c r="AK834" s="300"/>
      <c r="AL834" s="300"/>
      <c r="AM834" s="300"/>
      <c r="AN834" s="300"/>
      <c r="AO834" s="300"/>
      <c r="AP834" s="300"/>
      <c r="AQ834" s="300"/>
      <c r="AR834" s="300"/>
      <c r="AS834" s="300"/>
      <c r="AT834" s="300"/>
      <c r="AU834" s="300"/>
      <c r="AV834" s="300"/>
      <c r="AW834" s="300"/>
      <c r="AX834" s="300"/>
      <c r="AY834" s="300"/>
      <c r="AZ834" s="300"/>
      <c r="BA834" s="300"/>
      <c r="BB834" s="300"/>
      <c r="BC834" s="300"/>
      <c r="BD834" s="300"/>
      <c r="BE834" s="300"/>
      <c r="BF834" s="300"/>
      <c r="BG834" s="300"/>
      <c r="BH834" s="300"/>
      <c r="BI834" s="300"/>
      <c r="BJ834" s="300"/>
      <c r="BK834" s="300"/>
      <c r="BL834" s="300"/>
      <c r="BM834" s="300"/>
      <c r="BN834" s="300"/>
      <c r="BO834" s="300"/>
      <c r="BP834" s="300"/>
      <c r="BQ834" s="300"/>
      <c r="BR834" s="300"/>
      <c r="BS834" s="300"/>
      <c r="BT834" s="300"/>
      <c r="BU834" s="300"/>
      <c r="BV834" s="300"/>
      <c r="BW834" s="300"/>
      <c r="BX834" s="300"/>
      <c r="BY834" s="300"/>
      <c r="BZ834" s="300"/>
      <c r="CA834" s="300"/>
      <c r="CB834" s="300"/>
      <c r="CC834" s="300"/>
      <c r="CD834" s="300"/>
      <c r="CE834" s="300"/>
      <c r="CF834" s="300"/>
      <c r="CG834" s="300"/>
      <c r="CH834" s="300"/>
      <c r="CI834" s="300"/>
      <c r="CJ834" s="300"/>
      <c r="CK834" s="300"/>
      <c r="CL834" s="300"/>
      <c r="CM834" s="300"/>
      <c r="CN834" s="300"/>
      <c r="CO834" s="300"/>
      <c r="CP834" s="300"/>
      <c r="CQ834" s="300"/>
      <c r="CR834" s="300"/>
      <c r="CS834" s="300"/>
      <c r="CT834" s="300"/>
      <c r="CU834" s="300"/>
      <c r="CV834" s="300"/>
      <c r="CW834" s="300"/>
      <c r="CX834" s="300"/>
      <c r="CY834" s="300"/>
      <c r="CZ834" s="300"/>
      <c r="DA834" s="300"/>
      <c r="DB834" s="300"/>
      <c r="DC834" s="300"/>
      <c r="DD834" s="300"/>
      <c r="DE834" s="300"/>
      <c r="DF834" s="300"/>
      <c r="DG834" s="300"/>
      <c r="DH834" s="300"/>
      <c r="DI834" s="300"/>
      <c r="DJ834" s="300"/>
      <c r="DK834" s="300"/>
      <c r="DL834" s="300"/>
      <c r="DM834" s="300"/>
      <c r="DN834" s="300"/>
      <c r="DO834" s="300"/>
      <c r="DP834" s="300"/>
      <c r="DQ834" s="300"/>
      <c r="DR834" s="300"/>
      <c r="DS834" s="300"/>
      <c r="DT834" s="300"/>
      <c r="DU834" s="300"/>
      <c r="DV834" s="300"/>
      <c r="DW834" s="300"/>
      <c r="DX834" s="300"/>
      <c r="DY834" s="300"/>
      <c r="DZ834" s="300"/>
      <c r="EA834" s="300"/>
      <c r="EB834" s="300"/>
      <c r="EC834" s="300"/>
      <c r="ED834" s="300"/>
      <c r="EE834" s="300"/>
      <c r="EF834" s="300"/>
      <c r="EG834" s="301"/>
      <c r="EH834" s="301"/>
      <c r="EI834" s="301"/>
      <c r="EJ834" s="301"/>
      <c r="EK834" s="301"/>
      <c r="EL834" s="301"/>
      <c r="EM834" s="301"/>
      <c r="EN834" s="301"/>
      <c r="EO834" s="301"/>
      <c r="EP834" s="301"/>
      <c r="EQ834" s="301"/>
      <c r="ER834" s="301"/>
      <c r="ES834" s="301"/>
      <c r="ET834" s="301"/>
    </row>
    <row r="835" spans="1:150" x14ac:dyDescent="0.25">
      <c r="A835" s="301"/>
      <c r="C835" s="301"/>
      <c r="D835" s="301"/>
      <c r="E835" s="301"/>
      <c r="F835" s="301"/>
      <c r="G835" s="301"/>
      <c r="H835" s="301"/>
      <c r="I835" s="301"/>
      <c r="J835" s="300"/>
      <c r="K835" s="300"/>
      <c r="L835" s="300"/>
      <c r="M835" s="300"/>
      <c r="N835" s="300"/>
      <c r="O835" s="300"/>
      <c r="P835" s="300"/>
      <c r="Q835" s="300"/>
      <c r="R835" s="300"/>
      <c r="S835" s="300"/>
      <c r="T835" s="300"/>
      <c r="U835" s="300"/>
      <c r="V835" s="300"/>
      <c r="W835" s="300"/>
      <c r="X835" s="300"/>
      <c r="Y835" s="300"/>
      <c r="Z835" s="300"/>
      <c r="AA835" s="300"/>
      <c r="AB835" s="300"/>
      <c r="AC835" s="300"/>
      <c r="AD835" s="300"/>
      <c r="AE835" s="300"/>
      <c r="AF835" s="300"/>
      <c r="AG835" s="300"/>
      <c r="AH835" s="300"/>
      <c r="AI835" s="300"/>
      <c r="AJ835" s="300"/>
      <c r="AK835" s="300"/>
      <c r="AL835" s="300"/>
      <c r="AM835" s="300"/>
      <c r="AN835" s="300"/>
      <c r="AO835" s="300"/>
      <c r="AP835" s="300"/>
      <c r="AQ835" s="300"/>
      <c r="AR835" s="300"/>
      <c r="AS835" s="300"/>
      <c r="AT835" s="300"/>
      <c r="AU835" s="300"/>
      <c r="AV835" s="300"/>
      <c r="AW835" s="300"/>
      <c r="AX835" s="300"/>
      <c r="AY835" s="300"/>
      <c r="AZ835" s="300"/>
      <c r="BA835" s="300"/>
      <c r="BB835" s="300"/>
      <c r="BC835" s="300"/>
      <c r="BD835" s="300"/>
      <c r="BE835" s="300"/>
      <c r="BF835" s="300"/>
      <c r="BG835" s="300"/>
      <c r="BH835" s="300"/>
      <c r="BI835" s="300"/>
      <c r="BJ835" s="300"/>
      <c r="BK835" s="300"/>
      <c r="BL835" s="300"/>
      <c r="BM835" s="300"/>
      <c r="BN835" s="300"/>
      <c r="BO835" s="300"/>
      <c r="BP835" s="300"/>
      <c r="BQ835" s="300"/>
      <c r="BR835" s="300"/>
      <c r="BS835" s="300"/>
      <c r="BT835" s="300"/>
      <c r="BU835" s="300"/>
      <c r="BV835" s="300"/>
      <c r="BW835" s="300"/>
      <c r="BX835" s="300"/>
      <c r="BY835" s="300"/>
      <c r="BZ835" s="300"/>
      <c r="CA835" s="300"/>
      <c r="CB835" s="300"/>
      <c r="CC835" s="300"/>
      <c r="CD835" s="300"/>
      <c r="CE835" s="300"/>
      <c r="CF835" s="300"/>
      <c r="CG835" s="300"/>
      <c r="CH835" s="300"/>
      <c r="CI835" s="300"/>
      <c r="CJ835" s="300"/>
      <c r="CK835" s="300"/>
      <c r="CL835" s="300"/>
      <c r="CM835" s="300"/>
      <c r="CN835" s="300"/>
      <c r="CO835" s="300"/>
      <c r="CP835" s="300"/>
      <c r="CQ835" s="300"/>
      <c r="CR835" s="300"/>
      <c r="CS835" s="300"/>
      <c r="CT835" s="300"/>
      <c r="CU835" s="300"/>
      <c r="CV835" s="300"/>
      <c r="CW835" s="300"/>
      <c r="CX835" s="300"/>
      <c r="CY835" s="300"/>
      <c r="CZ835" s="300"/>
      <c r="DA835" s="300"/>
      <c r="DB835" s="300"/>
      <c r="DC835" s="300"/>
      <c r="DD835" s="300"/>
      <c r="DE835" s="300"/>
      <c r="DF835" s="300"/>
      <c r="DG835" s="300"/>
      <c r="DH835" s="300"/>
      <c r="DI835" s="300"/>
      <c r="DJ835" s="300"/>
      <c r="DK835" s="300"/>
      <c r="DL835" s="300"/>
      <c r="DM835" s="300"/>
      <c r="DN835" s="300"/>
      <c r="DO835" s="300"/>
      <c r="DP835" s="300"/>
      <c r="DQ835" s="300"/>
      <c r="DR835" s="300"/>
      <c r="DS835" s="300"/>
      <c r="DT835" s="300"/>
      <c r="DU835" s="300"/>
      <c r="DV835" s="300"/>
      <c r="DW835" s="300"/>
      <c r="DX835" s="300"/>
      <c r="DY835" s="300"/>
      <c r="DZ835" s="300"/>
      <c r="EA835" s="300"/>
      <c r="EB835" s="300"/>
      <c r="EC835" s="300"/>
      <c r="ED835" s="300"/>
      <c r="EE835" s="300"/>
      <c r="EF835" s="300"/>
      <c r="EG835" s="301"/>
      <c r="EH835" s="301"/>
      <c r="EI835" s="301"/>
      <c r="EJ835" s="301"/>
      <c r="EK835" s="301"/>
      <c r="EL835" s="301"/>
      <c r="EM835" s="301"/>
      <c r="EN835" s="301"/>
      <c r="EO835" s="301"/>
      <c r="EP835" s="301"/>
      <c r="EQ835" s="301"/>
      <c r="ER835" s="301"/>
      <c r="ES835" s="301"/>
      <c r="ET835" s="301"/>
    </row>
    <row r="836" spans="1:150" x14ac:dyDescent="0.25">
      <c r="A836" s="301"/>
      <c r="C836" s="301"/>
      <c r="D836" s="301"/>
      <c r="E836" s="301"/>
      <c r="F836" s="301"/>
      <c r="G836" s="301"/>
      <c r="H836" s="301"/>
      <c r="I836" s="301"/>
      <c r="J836" s="300"/>
      <c r="K836" s="300"/>
      <c r="L836" s="300"/>
      <c r="M836" s="300"/>
      <c r="N836" s="300"/>
      <c r="O836" s="300"/>
      <c r="P836" s="300"/>
      <c r="Q836" s="300"/>
      <c r="R836" s="300"/>
      <c r="S836" s="300"/>
      <c r="T836" s="300"/>
      <c r="U836" s="300"/>
      <c r="V836" s="300"/>
      <c r="W836" s="300"/>
      <c r="X836" s="300"/>
      <c r="Y836" s="300"/>
      <c r="Z836" s="300"/>
      <c r="AA836" s="300"/>
      <c r="AB836" s="300"/>
      <c r="AC836" s="300"/>
      <c r="AD836" s="300"/>
      <c r="AE836" s="300"/>
      <c r="AF836" s="300"/>
      <c r="AG836" s="300"/>
      <c r="AH836" s="300"/>
      <c r="AI836" s="300"/>
      <c r="AJ836" s="300"/>
      <c r="AK836" s="300"/>
      <c r="AL836" s="300"/>
      <c r="AM836" s="300"/>
      <c r="AN836" s="300"/>
      <c r="AO836" s="300"/>
      <c r="AP836" s="300"/>
      <c r="AQ836" s="300"/>
      <c r="AR836" s="300"/>
      <c r="AS836" s="300"/>
      <c r="AT836" s="300"/>
      <c r="AU836" s="300"/>
      <c r="AV836" s="300"/>
      <c r="AW836" s="300"/>
      <c r="AX836" s="300"/>
      <c r="AY836" s="300"/>
      <c r="AZ836" s="300"/>
      <c r="BA836" s="300"/>
      <c r="BB836" s="300"/>
      <c r="BC836" s="300"/>
      <c r="BD836" s="300"/>
      <c r="BE836" s="300"/>
      <c r="BF836" s="300"/>
      <c r="BG836" s="300"/>
      <c r="BH836" s="300"/>
      <c r="BI836" s="300"/>
      <c r="BJ836" s="300"/>
      <c r="BK836" s="300"/>
      <c r="BL836" s="300"/>
      <c r="BM836" s="300"/>
      <c r="BN836" s="300"/>
      <c r="BO836" s="300"/>
      <c r="BP836" s="300"/>
      <c r="BQ836" s="300"/>
      <c r="BR836" s="300"/>
      <c r="BS836" s="300"/>
      <c r="BT836" s="300"/>
      <c r="BU836" s="300"/>
      <c r="BV836" s="300"/>
      <c r="BW836" s="300"/>
      <c r="BX836" s="300"/>
      <c r="BY836" s="300"/>
      <c r="BZ836" s="300"/>
      <c r="CA836" s="300"/>
      <c r="CB836" s="300"/>
      <c r="CC836" s="300"/>
      <c r="CD836" s="300"/>
      <c r="CE836" s="300"/>
      <c r="CF836" s="300"/>
      <c r="CG836" s="300"/>
      <c r="CH836" s="300"/>
      <c r="CI836" s="300"/>
      <c r="CJ836" s="300"/>
      <c r="CK836" s="300"/>
      <c r="CL836" s="300"/>
      <c r="CM836" s="300"/>
      <c r="CN836" s="300"/>
      <c r="CO836" s="300"/>
      <c r="CP836" s="300"/>
      <c r="CQ836" s="300"/>
      <c r="CR836" s="300"/>
      <c r="CS836" s="300"/>
      <c r="CT836" s="300"/>
      <c r="CU836" s="300"/>
      <c r="CV836" s="300"/>
      <c r="CW836" s="300"/>
      <c r="CX836" s="300"/>
      <c r="CY836" s="300"/>
      <c r="CZ836" s="300"/>
      <c r="DA836" s="300"/>
      <c r="DB836" s="300"/>
      <c r="DC836" s="300"/>
      <c r="DD836" s="300"/>
      <c r="DE836" s="300"/>
      <c r="DF836" s="300"/>
      <c r="DG836" s="300"/>
      <c r="DH836" s="300"/>
      <c r="DI836" s="300"/>
      <c r="DJ836" s="300"/>
      <c r="DK836" s="300"/>
      <c r="DL836" s="300"/>
      <c r="DM836" s="300"/>
      <c r="DN836" s="300"/>
      <c r="DO836" s="300"/>
      <c r="DP836" s="300"/>
      <c r="DQ836" s="300"/>
      <c r="DR836" s="300"/>
      <c r="DS836" s="300"/>
      <c r="DT836" s="300"/>
      <c r="DU836" s="300"/>
      <c r="DV836" s="300"/>
      <c r="DW836" s="300"/>
      <c r="DX836" s="300"/>
      <c r="DY836" s="300"/>
      <c r="DZ836" s="300"/>
      <c r="EA836" s="300"/>
      <c r="EB836" s="300"/>
      <c r="EC836" s="300"/>
      <c r="ED836" s="300"/>
      <c r="EE836" s="300"/>
      <c r="EF836" s="300"/>
      <c r="EG836" s="301"/>
      <c r="EH836" s="301"/>
      <c r="EI836" s="301"/>
      <c r="EJ836" s="301"/>
      <c r="EK836" s="301"/>
      <c r="EL836" s="301"/>
      <c r="EM836" s="301"/>
      <c r="EN836" s="301"/>
      <c r="EO836" s="301"/>
      <c r="EP836" s="301"/>
      <c r="EQ836" s="301"/>
      <c r="ER836" s="301"/>
      <c r="ES836" s="301"/>
      <c r="ET836" s="301"/>
    </row>
    <row r="837" spans="1:150" x14ac:dyDescent="0.25">
      <c r="A837" s="301"/>
      <c r="C837" s="301"/>
      <c r="D837" s="301"/>
      <c r="E837" s="301"/>
      <c r="F837" s="301"/>
      <c r="G837" s="301"/>
      <c r="H837" s="301"/>
      <c r="I837" s="301"/>
      <c r="J837" s="300"/>
      <c r="K837" s="300"/>
      <c r="L837" s="300"/>
      <c r="M837" s="300"/>
      <c r="N837" s="300"/>
      <c r="O837" s="300"/>
      <c r="P837" s="300"/>
      <c r="Q837" s="300"/>
      <c r="R837" s="300"/>
      <c r="S837" s="300"/>
      <c r="T837" s="300"/>
      <c r="U837" s="300"/>
      <c r="V837" s="300"/>
      <c r="W837" s="300"/>
      <c r="X837" s="300"/>
      <c r="Y837" s="300"/>
      <c r="Z837" s="300"/>
      <c r="AA837" s="300"/>
      <c r="AB837" s="300"/>
      <c r="AC837" s="300"/>
      <c r="AD837" s="300"/>
      <c r="AE837" s="300"/>
      <c r="AF837" s="300"/>
      <c r="AG837" s="300"/>
      <c r="AH837" s="300"/>
      <c r="AI837" s="300"/>
      <c r="AJ837" s="300"/>
      <c r="AK837" s="300"/>
      <c r="AL837" s="300"/>
      <c r="AM837" s="300"/>
      <c r="AN837" s="300"/>
      <c r="AO837" s="300"/>
      <c r="AP837" s="300"/>
      <c r="AQ837" s="300"/>
      <c r="AR837" s="300"/>
      <c r="AS837" s="300"/>
      <c r="AT837" s="300"/>
      <c r="AU837" s="300"/>
      <c r="AV837" s="300"/>
      <c r="AW837" s="300"/>
      <c r="AX837" s="300"/>
      <c r="AY837" s="300"/>
      <c r="AZ837" s="300"/>
      <c r="BA837" s="300"/>
      <c r="BB837" s="300"/>
      <c r="BC837" s="300"/>
      <c r="BD837" s="300"/>
      <c r="BE837" s="300"/>
      <c r="BF837" s="300"/>
      <c r="BG837" s="300"/>
      <c r="BH837" s="300"/>
      <c r="BI837" s="300"/>
      <c r="BJ837" s="300"/>
      <c r="BK837" s="300"/>
      <c r="BL837" s="300"/>
      <c r="BM837" s="300"/>
      <c r="BN837" s="300"/>
      <c r="BO837" s="300"/>
      <c r="BP837" s="300"/>
      <c r="BQ837" s="300"/>
      <c r="BR837" s="300"/>
      <c r="BS837" s="300"/>
      <c r="BT837" s="300"/>
      <c r="BU837" s="300"/>
      <c r="BV837" s="300"/>
      <c r="BW837" s="300"/>
      <c r="BX837" s="300"/>
      <c r="BY837" s="300"/>
      <c r="BZ837" s="300"/>
      <c r="CA837" s="300"/>
      <c r="CB837" s="300"/>
      <c r="CC837" s="300"/>
      <c r="CD837" s="300"/>
      <c r="CE837" s="300"/>
      <c r="CF837" s="300"/>
      <c r="CG837" s="300"/>
      <c r="CH837" s="300"/>
      <c r="CI837" s="300"/>
      <c r="CJ837" s="300"/>
      <c r="CK837" s="300"/>
      <c r="CL837" s="300"/>
      <c r="CM837" s="300"/>
      <c r="CN837" s="300"/>
      <c r="CO837" s="300"/>
      <c r="CP837" s="300"/>
      <c r="CQ837" s="300"/>
      <c r="CR837" s="300"/>
      <c r="CS837" s="300"/>
      <c r="CT837" s="300"/>
      <c r="CU837" s="300"/>
      <c r="CV837" s="300"/>
      <c r="CW837" s="300"/>
      <c r="CX837" s="300"/>
      <c r="CY837" s="300"/>
      <c r="CZ837" s="300"/>
      <c r="DA837" s="300"/>
      <c r="DB837" s="300"/>
      <c r="DC837" s="300"/>
      <c r="DD837" s="300"/>
      <c r="DE837" s="300"/>
      <c r="DF837" s="300"/>
      <c r="DG837" s="300"/>
      <c r="DH837" s="300"/>
      <c r="DI837" s="300"/>
      <c r="DJ837" s="300"/>
      <c r="DK837" s="300"/>
      <c r="DL837" s="300"/>
      <c r="DM837" s="300"/>
      <c r="DN837" s="300"/>
      <c r="DO837" s="300"/>
      <c r="DP837" s="300"/>
      <c r="DQ837" s="300"/>
      <c r="DR837" s="300"/>
      <c r="DS837" s="300"/>
      <c r="DT837" s="300"/>
      <c r="DU837" s="300"/>
      <c r="DV837" s="300"/>
      <c r="DW837" s="300"/>
      <c r="DX837" s="300"/>
      <c r="DY837" s="300"/>
      <c r="DZ837" s="300"/>
      <c r="EA837" s="300"/>
      <c r="EB837" s="300"/>
      <c r="EC837" s="300"/>
      <c r="ED837" s="300"/>
      <c r="EE837" s="300"/>
      <c r="EF837" s="300"/>
      <c r="EG837" s="301"/>
      <c r="EH837" s="301"/>
      <c r="EI837" s="301"/>
      <c r="EJ837" s="301"/>
      <c r="EK837" s="301"/>
      <c r="EL837" s="301"/>
      <c r="EM837" s="301"/>
      <c r="EN837" s="301"/>
      <c r="EO837" s="301"/>
      <c r="EP837" s="301"/>
      <c r="EQ837" s="301"/>
      <c r="ER837" s="301"/>
      <c r="ES837" s="301"/>
      <c r="ET837" s="301"/>
    </row>
    <row r="838" spans="1:150" x14ac:dyDescent="0.25">
      <c r="A838" s="301"/>
      <c r="C838" s="301"/>
      <c r="D838" s="301"/>
      <c r="E838" s="301"/>
      <c r="F838" s="301"/>
      <c r="G838" s="301"/>
      <c r="H838" s="301"/>
      <c r="I838" s="301"/>
      <c r="J838" s="300"/>
      <c r="K838" s="300"/>
      <c r="L838" s="300"/>
      <c r="M838" s="300"/>
      <c r="N838" s="300"/>
      <c r="O838" s="300"/>
      <c r="P838" s="300"/>
      <c r="Q838" s="300"/>
      <c r="R838" s="300"/>
      <c r="S838" s="300"/>
      <c r="T838" s="300"/>
      <c r="U838" s="300"/>
      <c r="V838" s="300"/>
      <c r="W838" s="300"/>
      <c r="X838" s="300"/>
      <c r="Y838" s="300"/>
      <c r="Z838" s="300"/>
      <c r="AA838" s="300"/>
      <c r="AB838" s="300"/>
      <c r="AC838" s="300"/>
      <c r="AD838" s="300"/>
      <c r="AE838" s="300"/>
      <c r="AF838" s="300"/>
      <c r="AG838" s="300"/>
      <c r="AH838" s="300"/>
      <c r="AI838" s="300"/>
      <c r="AJ838" s="300"/>
      <c r="AK838" s="300"/>
      <c r="AL838" s="300"/>
      <c r="AM838" s="300"/>
      <c r="AN838" s="300"/>
      <c r="AO838" s="300"/>
      <c r="AP838" s="300"/>
      <c r="AQ838" s="300"/>
      <c r="AR838" s="300"/>
      <c r="AS838" s="300"/>
      <c r="AT838" s="300"/>
      <c r="AU838" s="300"/>
      <c r="AV838" s="300"/>
      <c r="AW838" s="300"/>
      <c r="AX838" s="300"/>
      <c r="AY838" s="300"/>
      <c r="AZ838" s="300"/>
      <c r="BA838" s="300"/>
      <c r="BB838" s="300"/>
      <c r="BC838" s="300"/>
      <c r="BD838" s="300"/>
      <c r="BE838" s="300"/>
      <c r="BF838" s="300"/>
      <c r="BG838" s="300"/>
      <c r="BH838" s="300"/>
      <c r="BI838" s="300"/>
      <c r="BJ838" s="300"/>
      <c r="BK838" s="300"/>
      <c r="BL838" s="300"/>
      <c r="BM838" s="300"/>
      <c r="BN838" s="300"/>
      <c r="BO838" s="300"/>
      <c r="BP838" s="300"/>
      <c r="BQ838" s="300"/>
      <c r="BR838" s="300"/>
      <c r="BS838" s="300"/>
      <c r="BT838" s="300"/>
      <c r="BU838" s="300"/>
      <c r="BV838" s="300"/>
      <c r="BW838" s="300"/>
      <c r="BX838" s="300"/>
      <c r="BY838" s="300"/>
      <c r="BZ838" s="300"/>
      <c r="CA838" s="300"/>
      <c r="CB838" s="300"/>
      <c r="CC838" s="300"/>
      <c r="CD838" s="300"/>
      <c r="CE838" s="300"/>
      <c r="CF838" s="300"/>
      <c r="CG838" s="300"/>
      <c r="CH838" s="300"/>
      <c r="CI838" s="300"/>
      <c r="CJ838" s="300"/>
      <c r="CK838" s="300"/>
      <c r="CL838" s="300"/>
      <c r="CM838" s="300"/>
      <c r="CN838" s="300"/>
      <c r="CO838" s="300"/>
      <c r="CP838" s="300"/>
      <c r="CQ838" s="300"/>
      <c r="CR838" s="300"/>
      <c r="CS838" s="300"/>
      <c r="CT838" s="300"/>
      <c r="CU838" s="300"/>
      <c r="CV838" s="300"/>
      <c r="CW838" s="300"/>
      <c r="CX838" s="300"/>
      <c r="CY838" s="300"/>
      <c r="CZ838" s="300"/>
      <c r="DA838" s="300"/>
      <c r="DB838" s="300"/>
      <c r="DC838" s="300"/>
      <c r="DD838" s="300"/>
      <c r="DE838" s="300"/>
      <c r="DF838" s="300"/>
      <c r="DG838" s="300"/>
      <c r="DH838" s="300"/>
      <c r="DI838" s="300"/>
      <c r="DJ838" s="300"/>
      <c r="DK838" s="300"/>
      <c r="DL838" s="300"/>
      <c r="DM838" s="300"/>
      <c r="DN838" s="300"/>
      <c r="DO838" s="300"/>
      <c r="DP838" s="300"/>
      <c r="DQ838" s="300"/>
      <c r="DR838" s="300"/>
      <c r="DS838" s="300"/>
      <c r="DT838" s="300"/>
      <c r="DU838" s="300"/>
      <c r="DV838" s="300"/>
      <c r="DW838" s="300"/>
      <c r="DX838" s="300"/>
      <c r="DY838" s="300"/>
      <c r="DZ838" s="300"/>
      <c r="EA838" s="300"/>
      <c r="EB838" s="300"/>
      <c r="EC838" s="300"/>
      <c r="ED838" s="300"/>
      <c r="EE838" s="300"/>
      <c r="EF838" s="300"/>
      <c r="EG838" s="301"/>
      <c r="EH838" s="301"/>
      <c r="EI838" s="301"/>
      <c r="EJ838" s="301"/>
      <c r="EK838" s="301"/>
      <c r="EL838" s="301"/>
      <c r="EM838" s="301"/>
      <c r="EN838" s="301"/>
      <c r="EO838" s="301"/>
      <c r="EP838" s="301"/>
      <c r="EQ838" s="301"/>
      <c r="ER838" s="301"/>
      <c r="ES838" s="301"/>
      <c r="ET838" s="301"/>
    </row>
    <row r="839" spans="1:150" x14ac:dyDescent="0.25">
      <c r="A839" s="301"/>
      <c r="C839" s="301"/>
      <c r="D839" s="301"/>
      <c r="E839" s="301"/>
      <c r="F839" s="301"/>
      <c r="G839" s="301"/>
      <c r="H839" s="301"/>
      <c r="I839" s="301"/>
      <c r="J839" s="300"/>
      <c r="K839" s="300"/>
      <c r="L839" s="300"/>
      <c r="M839" s="300"/>
      <c r="N839" s="300"/>
      <c r="O839" s="300"/>
      <c r="P839" s="300"/>
      <c r="Q839" s="300"/>
      <c r="R839" s="300"/>
      <c r="S839" s="300"/>
      <c r="T839" s="300"/>
      <c r="U839" s="300"/>
      <c r="V839" s="300"/>
      <c r="W839" s="300"/>
      <c r="X839" s="300"/>
      <c r="Y839" s="300"/>
      <c r="Z839" s="300"/>
      <c r="AA839" s="300"/>
      <c r="AB839" s="300"/>
      <c r="AC839" s="300"/>
      <c r="AD839" s="300"/>
      <c r="AE839" s="300"/>
      <c r="AF839" s="300"/>
      <c r="AG839" s="300"/>
      <c r="AH839" s="300"/>
      <c r="AI839" s="300"/>
      <c r="AJ839" s="300"/>
      <c r="AK839" s="300"/>
      <c r="AL839" s="300"/>
      <c r="AM839" s="300"/>
      <c r="AN839" s="300"/>
      <c r="AO839" s="300"/>
      <c r="AP839" s="300"/>
      <c r="AQ839" s="300"/>
      <c r="AR839" s="300"/>
      <c r="AS839" s="300"/>
      <c r="AT839" s="300"/>
      <c r="AU839" s="300"/>
      <c r="AV839" s="300"/>
      <c r="AW839" s="300"/>
      <c r="AX839" s="300"/>
      <c r="AY839" s="300"/>
      <c r="AZ839" s="300"/>
      <c r="BA839" s="300"/>
      <c r="BB839" s="300"/>
      <c r="BC839" s="300"/>
      <c r="BD839" s="300"/>
      <c r="BE839" s="300"/>
      <c r="BF839" s="300"/>
      <c r="BG839" s="300"/>
      <c r="BH839" s="300"/>
      <c r="BI839" s="300"/>
      <c r="BJ839" s="300"/>
      <c r="BK839" s="300"/>
      <c r="BL839" s="300"/>
      <c r="BM839" s="300"/>
      <c r="BN839" s="300"/>
      <c r="BO839" s="300"/>
      <c r="BP839" s="300"/>
      <c r="BQ839" s="300"/>
      <c r="BR839" s="300"/>
      <c r="BS839" s="300"/>
      <c r="BT839" s="300"/>
      <c r="BU839" s="300"/>
      <c r="BV839" s="300"/>
      <c r="BW839" s="300"/>
      <c r="BX839" s="300"/>
      <c r="BY839" s="300"/>
      <c r="BZ839" s="300"/>
      <c r="CA839" s="300"/>
      <c r="CB839" s="300"/>
      <c r="CC839" s="300"/>
      <c r="CD839" s="300"/>
      <c r="CE839" s="300"/>
      <c r="CF839" s="300"/>
      <c r="CG839" s="300"/>
      <c r="CH839" s="300"/>
      <c r="CI839" s="300"/>
      <c r="CJ839" s="300"/>
      <c r="CK839" s="300"/>
      <c r="CL839" s="300"/>
      <c r="CM839" s="300"/>
      <c r="CN839" s="300"/>
      <c r="CO839" s="300"/>
      <c r="CP839" s="300"/>
      <c r="CQ839" s="300"/>
      <c r="CR839" s="300"/>
      <c r="CS839" s="300"/>
      <c r="CT839" s="300"/>
      <c r="CU839" s="300"/>
      <c r="CV839" s="300"/>
      <c r="CW839" s="300"/>
      <c r="CX839" s="300"/>
      <c r="CY839" s="300"/>
      <c r="CZ839" s="300"/>
      <c r="DA839" s="300"/>
      <c r="DB839" s="300"/>
      <c r="DC839" s="300"/>
      <c r="DD839" s="300"/>
      <c r="DE839" s="300"/>
      <c r="DF839" s="300"/>
      <c r="DG839" s="300"/>
      <c r="DH839" s="300"/>
      <c r="DI839" s="300"/>
      <c r="DJ839" s="300"/>
      <c r="DK839" s="300"/>
      <c r="DL839" s="300"/>
      <c r="DM839" s="300"/>
      <c r="DN839" s="300"/>
      <c r="DO839" s="300"/>
      <c r="DP839" s="300"/>
      <c r="DQ839" s="300"/>
      <c r="DR839" s="300"/>
      <c r="DS839" s="300"/>
      <c r="DT839" s="300"/>
      <c r="DU839" s="300"/>
      <c r="DV839" s="300"/>
      <c r="DW839" s="300"/>
      <c r="DX839" s="300"/>
      <c r="DY839" s="300"/>
      <c r="DZ839" s="300"/>
      <c r="EA839" s="300"/>
      <c r="EB839" s="300"/>
      <c r="EC839" s="300"/>
      <c r="ED839" s="300"/>
      <c r="EE839" s="300"/>
      <c r="EF839" s="300"/>
      <c r="EG839" s="301"/>
      <c r="EH839" s="301"/>
      <c r="EI839" s="301"/>
      <c r="EJ839" s="301"/>
      <c r="EK839" s="301"/>
      <c r="EL839" s="301"/>
      <c r="EM839" s="301"/>
      <c r="EN839" s="301"/>
      <c r="EO839" s="301"/>
      <c r="EP839" s="301"/>
      <c r="EQ839" s="301"/>
      <c r="ER839" s="301"/>
      <c r="ES839" s="301"/>
      <c r="ET839" s="301"/>
    </row>
    <row r="840" spans="1:150" x14ac:dyDescent="0.25">
      <c r="A840" s="301"/>
      <c r="C840" s="301"/>
      <c r="D840" s="301"/>
      <c r="E840" s="301"/>
      <c r="F840" s="301"/>
      <c r="G840" s="301"/>
      <c r="H840" s="301"/>
      <c r="I840" s="301"/>
      <c r="J840" s="300"/>
      <c r="K840" s="300"/>
      <c r="L840" s="300"/>
      <c r="M840" s="300"/>
      <c r="N840" s="300"/>
      <c r="O840" s="300"/>
      <c r="P840" s="300"/>
      <c r="Q840" s="300"/>
      <c r="R840" s="300"/>
      <c r="S840" s="300"/>
      <c r="T840" s="300"/>
      <c r="U840" s="300"/>
      <c r="V840" s="300"/>
      <c r="W840" s="300"/>
      <c r="X840" s="300"/>
      <c r="Y840" s="300"/>
      <c r="Z840" s="300"/>
      <c r="AA840" s="300"/>
      <c r="AB840" s="300"/>
      <c r="AC840" s="300"/>
      <c r="AD840" s="300"/>
      <c r="AE840" s="300"/>
      <c r="AF840" s="300"/>
      <c r="AG840" s="300"/>
      <c r="AH840" s="300"/>
      <c r="AI840" s="300"/>
      <c r="AJ840" s="300"/>
      <c r="AK840" s="300"/>
      <c r="AL840" s="300"/>
      <c r="AM840" s="300"/>
      <c r="AN840" s="300"/>
      <c r="AO840" s="300"/>
      <c r="AP840" s="300"/>
      <c r="AQ840" s="300"/>
      <c r="AR840" s="300"/>
      <c r="AS840" s="300"/>
      <c r="AT840" s="300"/>
      <c r="AU840" s="300"/>
      <c r="AV840" s="300"/>
      <c r="AW840" s="300"/>
      <c r="AX840" s="300"/>
      <c r="AY840" s="300"/>
      <c r="AZ840" s="300"/>
      <c r="BA840" s="300"/>
      <c r="BB840" s="300"/>
      <c r="BC840" s="300"/>
      <c r="BD840" s="300"/>
      <c r="BE840" s="300"/>
      <c r="BF840" s="300"/>
      <c r="BG840" s="300"/>
      <c r="BH840" s="300"/>
      <c r="BI840" s="300"/>
      <c r="BJ840" s="300"/>
      <c r="BK840" s="300"/>
      <c r="BL840" s="300"/>
      <c r="BM840" s="300"/>
      <c r="BN840" s="300"/>
      <c r="BO840" s="300"/>
      <c r="BP840" s="300"/>
      <c r="BQ840" s="300"/>
      <c r="BR840" s="300"/>
      <c r="BS840" s="300"/>
      <c r="BT840" s="300"/>
      <c r="BU840" s="300"/>
      <c r="BV840" s="300"/>
      <c r="BW840" s="300"/>
      <c r="BX840" s="300"/>
      <c r="BY840" s="300"/>
      <c r="BZ840" s="300"/>
      <c r="CA840" s="300"/>
      <c r="CB840" s="300"/>
      <c r="CC840" s="300"/>
      <c r="CD840" s="300"/>
      <c r="CE840" s="300"/>
      <c r="CF840" s="300"/>
      <c r="CG840" s="300"/>
      <c r="CH840" s="300"/>
      <c r="CI840" s="300"/>
      <c r="CJ840" s="300"/>
      <c r="CK840" s="300"/>
      <c r="CL840" s="300"/>
      <c r="CM840" s="300"/>
      <c r="CN840" s="300"/>
      <c r="CO840" s="300"/>
      <c r="CP840" s="300"/>
      <c r="CQ840" s="300"/>
      <c r="CR840" s="300"/>
      <c r="CS840" s="300"/>
      <c r="CT840" s="300"/>
      <c r="CU840" s="300"/>
      <c r="CV840" s="300"/>
      <c r="CW840" s="300"/>
      <c r="CX840" s="300"/>
      <c r="CY840" s="300"/>
      <c r="CZ840" s="300"/>
      <c r="DA840" s="300"/>
      <c r="DB840" s="300"/>
      <c r="DC840" s="300"/>
      <c r="DD840" s="300"/>
      <c r="DE840" s="300"/>
      <c r="DF840" s="300"/>
      <c r="DG840" s="300"/>
      <c r="DH840" s="300"/>
      <c r="DI840" s="300"/>
      <c r="DJ840" s="300"/>
      <c r="DK840" s="300"/>
      <c r="DL840" s="300"/>
      <c r="DM840" s="300"/>
      <c r="DN840" s="300"/>
      <c r="DO840" s="300"/>
      <c r="DP840" s="300"/>
      <c r="DQ840" s="300"/>
      <c r="DR840" s="300"/>
      <c r="DS840" s="300"/>
      <c r="DT840" s="300"/>
      <c r="DU840" s="300"/>
      <c r="DV840" s="300"/>
      <c r="DW840" s="300"/>
      <c r="DX840" s="300"/>
      <c r="DY840" s="300"/>
      <c r="DZ840" s="300"/>
      <c r="EA840" s="300"/>
      <c r="EB840" s="300"/>
      <c r="EC840" s="300"/>
      <c r="ED840" s="300"/>
      <c r="EE840" s="300"/>
      <c r="EF840" s="300"/>
      <c r="EG840" s="301"/>
      <c r="EH840" s="301"/>
      <c r="EI840" s="301"/>
      <c r="EJ840" s="301"/>
      <c r="EK840" s="301"/>
      <c r="EL840" s="301"/>
      <c r="EM840" s="301"/>
      <c r="EN840" s="301"/>
      <c r="EO840" s="301"/>
      <c r="EP840" s="301"/>
      <c r="EQ840" s="301"/>
      <c r="ER840" s="301"/>
      <c r="ES840" s="301"/>
      <c r="ET840" s="301"/>
    </row>
    <row r="841" spans="1:150" x14ac:dyDescent="0.25">
      <c r="A841" s="301"/>
      <c r="C841" s="301"/>
      <c r="D841" s="301"/>
      <c r="E841" s="301"/>
      <c r="F841" s="301"/>
      <c r="G841" s="301"/>
      <c r="H841" s="301"/>
      <c r="I841" s="301"/>
      <c r="J841" s="300"/>
      <c r="K841" s="300"/>
      <c r="L841" s="300"/>
      <c r="M841" s="300"/>
      <c r="N841" s="300"/>
      <c r="O841" s="300"/>
      <c r="P841" s="300"/>
      <c r="Q841" s="300"/>
      <c r="R841" s="300"/>
      <c r="S841" s="300"/>
      <c r="T841" s="300"/>
      <c r="U841" s="300"/>
      <c r="V841" s="300"/>
      <c r="W841" s="300"/>
      <c r="X841" s="300"/>
      <c r="Y841" s="300"/>
      <c r="Z841" s="300"/>
      <c r="AA841" s="300"/>
      <c r="AB841" s="300"/>
      <c r="AC841" s="300"/>
      <c r="AD841" s="300"/>
      <c r="AE841" s="300"/>
      <c r="AF841" s="300"/>
      <c r="AG841" s="300"/>
      <c r="AH841" s="300"/>
      <c r="AI841" s="300"/>
      <c r="AJ841" s="300"/>
      <c r="AK841" s="300"/>
      <c r="AL841" s="300"/>
      <c r="AM841" s="300"/>
      <c r="AN841" s="300"/>
      <c r="AO841" s="300"/>
      <c r="AP841" s="300"/>
      <c r="AQ841" s="300"/>
      <c r="AR841" s="300"/>
      <c r="AS841" s="300"/>
      <c r="AT841" s="300"/>
      <c r="AU841" s="300"/>
      <c r="AV841" s="300"/>
      <c r="AW841" s="300"/>
      <c r="AX841" s="300"/>
      <c r="AY841" s="300"/>
      <c r="AZ841" s="300"/>
      <c r="BA841" s="300"/>
      <c r="BB841" s="300"/>
      <c r="BC841" s="300"/>
      <c r="BD841" s="300"/>
      <c r="BE841" s="300"/>
      <c r="BF841" s="300"/>
      <c r="BG841" s="300"/>
      <c r="BH841" s="300"/>
      <c r="BI841" s="300"/>
      <c r="BJ841" s="300"/>
      <c r="BK841" s="300"/>
      <c r="BL841" s="300"/>
      <c r="BM841" s="300"/>
      <c r="BN841" s="300"/>
      <c r="BO841" s="300"/>
      <c r="BP841" s="300"/>
      <c r="BQ841" s="300"/>
      <c r="BR841" s="300"/>
      <c r="BS841" s="300"/>
      <c r="BT841" s="300"/>
      <c r="BU841" s="300"/>
      <c r="BV841" s="300"/>
      <c r="BW841" s="300"/>
      <c r="BX841" s="300"/>
      <c r="BY841" s="300"/>
      <c r="BZ841" s="300"/>
      <c r="CA841" s="300"/>
      <c r="CB841" s="300"/>
      <c r="CC841" s="300"/>
      <c r="CD841" s="300"/>
      <c r="CE841" s="300"/>
      <c r="CF841" s="300"/>
      <c r="CG841" s="300"/>
      <c r="CH841" s="300"/>
      <c r="CI841" s="300"/>
      <c r="CJ841" s="300"/>
      <c r="CK841" s="300"/>
      <c r="CL841" s="300"/>
      <c r="CM841" s="300"/>
      <c r="CN841" s="300"/>
      <c r="CO841" s="300"/>
      <c r="CP841" s="300"/>
      <c r="CQ841" s="300"/>
      <c r="CR841" s="300"/>
      <c r="CS841" s="300"/>
      <c r="CT841" s="300"/>
      <c r="CU841" s="300"/>
      <c r="CV841" s="300"/>
      <c r="CW841" s="300"/>
      <c r="CX841" s="300"/>
      <c r="CY841" s="300"/>
      <c r="CZ841" s="300"/>
      <c r="DA841" s="300"/>
      <c r="DB841" s="300"/>
      <c r="DC841" s="300"/>
      <c r="DD841" s="300"/>
      <c r="DE841" s="300"/>
      <c r="DF841" s="300"/>
      <c r="DG841" s="300"/>
      <c r="DH841" s="300"/>
      <c r="DI841" s="300"/>
      <c r="DJ841" s="300"/>
      <c r="DK841" s="300"/>
      <c r="DL841" s="300"/>
      <c r="DM841" s="300"/>
      <c r="DN841" s="300"/>
      <c r="DO841" s="300"/>
      <c r="DP841" s="300"/>
      <c r="DQ841" s="300"/>
      <c r="DR841" s="300"/>
      <c r="DS841" s="300"/>
      <c r="DT841" s="300"/>
      <c r="DU841" s="300"/>
      <c r="DV841" s="300"/>
      <c r="DW841" s="300"/>
      <c r="DX841" s="300"/>
      <c r="DY841" s="300"/>
      <c r="DZ841" s="300"/>
      <c r="EA841" s="300"/>
      <c r="EB841" s="300"/>
      <c r="EC841" s="300"/>
      <c r="ED841" s="300"/>
      <c r="EE841" s="300"/>
      <c r="EF841" s="300"/>
      <c r="EG841" s="301"/>
      <c r="EH841" s="301"/>
      <c r="EI841" s="301"/>
      <c r="EJ841" s="301"/>
      <c r="EK841" s="301"/>
      <c r="EL841" s="301"/>
      <c r="EM841" s="301"/>
      <c r="EN841" s="301"/>
      <c r="EO841" s="301"/>
      <c r="EP841" s="301"/>
      <c r="EQ841" s="301"/>
      <c r="ER841" s="301"/>
      <c r="ES841" s="301"/>
      <c r="ET841" s="301"/>
    </row>
    <row r="842" spans="1:150" x14ac:dyDescent="0.25">
      <c r="A842" s="301"/>
      <c r="C842" s="301"/>
      <c r="D842" s="301"/>
      <c r="E842" s="301"/>
      <c r="F842" s="301"/>
      <c r="G842" s="301"/>
      <c r="H842" s="301"/>
      <c r="I842" s="301"/>
      <c r="J842" s="300"/>
      <c r="K842" s="300"/>
      <c r="L842" s="300"/>
      <c r="M842" s="300"/>
      <c r="N842" s="300"/>
      <c r="O842" s="300"/>
      <c r="P842" s="300"/>
      <c r="Q842" s="300"/>
      <c r="R842" s="300"/>
      <c r="S842" s="300"/>
      <c r="T842" s="300"/>
      <c r="U842" s="300"/>
      <c r="V842" s="300"/>
      <c r="W842" s="300"/>
      <c r="X842" s="300"/>
      <c r="Y842" s="300"/>
      <c r="Z842" s="300"/>
      <c r="AA842" s="300"/>
      <c r="AB842" s="300"/>
      <c r="AC842" s="300"/>
      <c r="AD842" s="300"/>
      <c r="AE842" s="300"/>
      <c r="AF842" s="300"/>
      <c r="AG842" s="300"/>
      <c r="AH842" s="300"/>
      <c r="AI842" s="300"/>
      <c r="AJ842" s="300"/>
      <c r="AK842" s="300"/>
      <c r="AL842" s="300"/>
      <c r="AM842" s="300"/>
      <c r="AN842" s="300"/>
      <c r="AO842" s="300"/>
      <c r="AP842" s="300"/>
      <c r="AQ842" s="300"/>
      <c r="AR842" s="300"/>
      <c r="AS842" s="300"/>
      <c r="AT842" s="300"/>
      <c r="AU842" s="300"/>
      <c r="AV842" s="300"/>
      <c r="AW842" s="300"/>
      <c r="AX842" s="300"/>
      <c r="AY842" s="300"/>
      <c r="AZ842" s="300"/>
      <c r="BA842" s="300"/>
      <c r="BB842" s="300"/>
      <c r="BC842" s="300"/>
      <c r="BD842" s="300"/>
      <c r="BE842" s="300"/>
      <c r="BF842" s="300"/>
      <c r="BG842" s="300"/>
      <c r="BH842" s="300"/>
      <c r="BI842" s="300"/>
      <c r="BJ842" s="300"/>
      <c r="BK842" s="300"/>
      <c r="BL842" s="300"/>
      <c r="BM842" s="300"/>
      <c r="BN842" s="300"/>
      <c r="BO842" s="300"/>
      <c r="BP842" s="300"/>
      <c r="BQ842" s="300"/>
      <c r="BR842" s="300"/>
      <c r="BS842" s="300"/>
      <c r="BT842" s="300"/>
      <c r="BU842" s="300"/>
      <c r="BV842" s="300"/>
      <c r="BW842" s="300"/>
      <c r="BX842" s="300"/>
      <c r="BY842" s="300"/>
      <c r="BZ842" s="300"/>
      <c r="CA842" s="300"/>
      <c r="CB842" s="300"/>
      <c r="CC842" s="300"/>
      <c r="CD842" s="300"/>
      <c r="CE842" s="300"/>
      <c r="CF842" s="300"/>
      <c r="CG842" s="300"/>
      <c r="CH842" s="300"/>
      <c r="CI842" s="300"/>
      <c r="CJ842" s="300"/>
      <c r="CK842" s="300"/>
      <c r="CL842" s="300"/>
      <c r="CM842" s="300"/>
      <c r="CN842" s="300"/>
      <c r="CO842" s="300"/>
      <c r="CP842" s="300"/>
      <c r="CQ842" s="300"/>
      <c r="CR842" s="300"/>
      <c r="CS842" s="300"/>
      <c r="CT842" s="300"/>
      <c r="CU842" s="300"/>
      <c r="CV842" s="300"/>
      <c r="CW842" s="300"/>
      <c r="CX842" s="300"/>
      <c r="CY842" s="300"/>
      <c r="CZ842" s="300"/>
      <c r="DA842" s="300"/>
      <c r="DB842" s="300"/>
      <c r="DC842" s="300"/>
      <c r="DD842" s="300"/>
      <c r="DE842" s="300"/>
      <c r="DF842" s="300"/>
      <c r="DG842" s="300"/>
      <c r="DH842" s="300"/>
      <c r="DI842" s="300"/>
      <c r="DJ842" s="300"/>
      <c r="DK842" s="300"/>
      <c r="DL842" s="300"/>
      <c r="DM842" s="300"/>
      <c r="DN842" s="300"/>
      <c r="DO842" s="300"/>
      <c r="DP842" s="300"/>
      <c r="DQ842" s="300"/>
      <c r="DR842" s="300"/>
      <c r="DS842" s="300"/>
      <c r="DT842" s="300"/>
      <c r="DU842" s="300"/>
      <c r="DV842" s="300"/>
      <c r="DW842" s="300"/>
      <c r="DX842" s="300"/>
      <c r="DY842" s="300"/>
      <c r="DZ842" s="300"/>
      <c r="EA842" s="300"/>
      <c r="EB842" s="300"/>
      <c r="EC842" s="300"/>
      <c r="ED842" s="300"/>
      <c r="EE842" s="300"/>
      <c r="EF842" s="300"/>
      <c r="EG842" s="301"/>
      <c r="EH842" s="301"/>
      <c r="EI842" s="301"/>
      <c r="EJ842" s="301"/>
      <c r="EK842" s="301"/>
      <c r="EL842" s="301"/>
      <c r="EM842" s="301"/>
      <c r="EN842" s="301"/>
      <c r="EO842" s="301"/>
      <c r="EP842" s="301"/>
      <c r="EQ842" s="301"/>
      <c r="ER842" s="301"/>
      <c r="ES842" s="301"/>
      <c r="ET842" s="301"/>
    </row>
    <row r="843" spans="1:150" x14ac:dyDescent="0.25">
      <c r="A843" s="301"/>
      <c r="C843" s="301"/>
      <c r="D843" s="301"/>
      <c r="E843" s="301"/>
      <c r="F843" s="301"/>
      <c r="G843" s="301"/>
      <c r="H843" s="301"/>
      <c r="I843" s="301"/>
      <c r="J843" s="300"/>
      <c r="K843" s="300"/>
      <c r="L843" s="300"/>
      <c r="M843" s="300"/>
      <c r="N843" s="300"/>
      <c r="O843" s="300"/>
      <c r="P843" s="300"/>
      <c r="Q843" s="300"/>
      <c r="R843" s="300"/>
      <c r="S843" s="300"/>
      <c r="T843" s="300"/>
      <c r="U843" s="300"/>
      <c r="V843" s="300"/>
      <c r="W843" s="300"/>
      <c r="X843" s="300"/>
      <c r="Y843" s="300"/>
      <c r="Z843" s="300"/>
      <c r="AA843" s="300"/>
      <c r="AB843" s="300"/>
      <c r="AC843" s="300"/>
      <c r="AD843" s="300"/>
      <c r="AE843" s="300"/>
      <c r="AF843" s="300"/>
      <c r="AG843" s="300"/>
      <c r="AH843" s="300"/>
      <c r="AI843" s="300"/>
      <c r="AJ843" s="300"/>
      <c r="AK843" s="300"/>
      <c r="AL843" s="300"/>
      <c r="AM843" s="300"/>
      <c r="AN843" s="300"/>
      <c r="AO843" s="300"/>
      <c r="AP843" s="300"/>
      <c r="AQ843" s="300"/>
      <c r="AR843" s="300"/>
      <c r="AS843" s="300"/>
      <c r="AT843" s="300"/>
      <c r="AU843" s="300"/>
      <c r="AV843" s="300"/>
      <c r="AW843" s="300"/>
      <c r="AX843" s="300"/>
      <c r="AY843" s="300"/>
      <c r="AZ843" s="300"/>
      <c r="BA843" s="300"/>
      <c r="BB843" s="300"/>
      <c r="BC843" s="300"/>
      <c r="BD843" s="300"/>
      <c r="BE843" s="300"/>
      <c r="BF843" s="300"/>
      <c r="BG843" s="300"/>
      <c r="BH843" s="300"/>
      <c r="BI843" s="300"/>
      <c r="BJ843" s="300"/>
      <c r="BK843" s="300"/>
      <c r="BL843" s="300"/>
      <c r="BM843" s="300"/>
      <c r="BN843" s="300"/>
      <c r="BO843" s="300"/>
      <c r="BP843" s="300"/>
      <c r="BQ843" s="300"/>
      <c r="BR843" s="300"/>
      <c r="BS843" s="300"/>
      <c r="BT843" s="300"/>
      <c r="BU843" s="300"/>
      <c r="BV843" s="300"/>
      <c r="BW843" s="300"/>
      <c r="BX843" s="300"/>
      <c r="BY843" s="300"/>
      <c r="BZ843" s="300"/>
      <c r="CA843" s="300"/>
      <c r="CB843" s="300"/>
      <c r="CC843" s="300"/>
      <c r="CD843" s="300"/>
      <c r="CE843" s="300"/>
      <c r="CF843" s="300"/>
      <c r="CG843" s="300"/>
      <c r="CH843" s="300"/>
      <c r="CI843" s="300"/>
      <c r="CJ843" s="300"/>
      <c r="CK843" s="300"/>
      <c r="CL843" s="300"/>
      <c r="CM843" s="300"/>
      <c r="CN843" s="300"/>
      <c r="CO843" s="300"/>
      <c r="CP843" s="300"/>
      <c r="CQ843" s="300"/>
      <c r="CR843" s="300"/>
      <c r="CS843" s="300"/>
      <c r="CT843" s="300"/>
      <c r="CU843" s="300"/>
      <c r="CV843" s="300"/>
      <c r="CW843" s="300"/>
      <c r="CX843" s="300"/>
      <c r="CY843" s="300"/>
      <c r="CZ843" s="300"/>
      <c r="DA843" s="300"/>
      <c r="DB843" s="300"/>
      <c r="DC843" s="300"/>
      <c r="DD843" s="300"/>
      <c r="DE843" s="300"/>
      <c r="DF843" s="300"/>
      <c r="DG843" s="300"/>
      <c r="DH843" s="300"/>
      <c r="DI843" s="300"/>
      <c r="DJ843" s="300"/>
      <c r="DK843" s="300"/>
      <c r="DL843" s="300"/>
      <c r="DM843" s="300"/>
      <c r="DN843" s="300"/>
      <c r="DO843" s="300"/>
      <c r="DP843" s="300"/>
      <c r="DQ843" s="300"/>
      <c r="DR843" s="300"/>
      <c r="DS843" s="300"/>
      <c r="DT843" s="300"/>
      <c r="DU843" s="300"/>
      <c r="DV843" s="300"/>
      <c r="DW843" s="300"/>
      <c r="DX843" s="300"/>
      <c r="DY843" s="300"/>
      <c r="DZ843" s="300"/>
      <c r="EA843" s="300"/>
      <c r="EB843" s="300"/>
      <c r="EC843" s="300"/>
      <c r="ED843" s="300"/>
      <c r="EE843" s="300"/>
      <c r="EF843" s="300"/>
      <c r="EG843" s="301"/>
      <c r="EH843" s="301"/>
      <c r="EI843" s="301"/>
      <c r="EJ843" s="301"/>
      <c r="EK843" s="301"/>
      <c r="EL843" s="301"/>
      <c r="EM843" s="301"/>
      <c r="EN843" s="301"/>
      <c r="EO843" s="301"/>
      <c r="EP843" s="301"/>
      <c r="EQ843" s="301"/>
      <c r="ER843" s="301"/>
      <c r="ES843" s="301"/>
      <c r="ET843" s="301"/>
    </row>
    <row r="844" spans="1:150" x14ac:dyDescent="0.25">
      <c r="A844" s="301"/>
      <c r="C844" s="301"/>
      <c r="D844" s="301"/>
      <c r="E844" s="301"/>
      <c r="F844" s="301"/>
      <c r="G844" s="301"/>
      <c r="H844" s="301"/>
      <c r="I844" s="301"/>
      <c r="J844" s="300"/>
      <c r="K844" s="300"/>
      <c r="L844" s="300"/>
      <c r="M844" s="300"/>
      <c r="N844" s="300"/>
      <c r="O844" s="300"/>
      <c r="P844" s="300"/>
      <c r="Q844" s="300"/>
      <c r="R844" s="300"/>
      <c r="S844" s="300"/>
      <c r="T844" s="300"/>
      <c r="U844" s="300"/>
      <c r="V844" s="300"/>
      <c r="W844" s="300"/>
      <c r="X844" s="300"/>
      <c r="Y844" s="300"/>
      <c r="Z844" s="300"/>
      <c r="AA844" s="300"/>
      <c r="AB844" s="300"/>
      <c r="AC844" s="300"/>
      <c r="AD844" s="300"/>
      <c r="AE844" s="300"/>
      <c r="AF844" s="300"/>
      <c r="AG844" s="300"/>
      <c r="AH844" s="300"/>
      <c r="AI844" s="300"/>
      <c r="AJ844" s="300"/>
      <c r="AK844" s="300"/>
      <c r="AL844" s="300"/>
      <c r="AM844" s="300"/>
      <c r="AN844" s="300"/>
      <c r="AO844" s="300"/>
      <c r="AP844" s="300"/>
      <c r="AQ844" s="300"/>
      <c r="AR844" s="300"/>
      <c r="AS844" s="300"/>
      <c r="AT844" s="300"/>
      <c r="AU844" s="300"/>
      <c r="AV844" s="300"/>
      <c r="AW844" s="300"/>
      <c r="AX844" s="300"/>
      <c r="AY844" s="300"/>
      <c r="AZ844" s="300"/>
      <c r="BA844" s="300"/>
      <c r="BB844" s="300"/>
      <c r="BC844" s="300"/>
      <c r="BD844" s="300"/>
      <c r="BE844" s="300"/>
      <c r="BF844" s="300"/>
      <c r="BG844" s="300"/>
      <c r="BH844" s="300"/>
      <c r="BI844" s="300"/>
      <c r="BJ844" s="300"/>
      <c r="BK844" s="300"/>
      <c r="BL844" s="300"/>
      <c r="BM844" s="300"/>
      <c r="BN844" s="300"/>
      <c r="BO844" s="300"/>
      <c r="BP844" s="300"/>
      <c r="BQ844" s="300"/>
      <c r="BR844" s="300"/>
      <c r="BS844" s="300"/>
      <c r="BT844" s="300"/>
      <c r="BU844" s="300"/>
      <c r="BV844" s="300"/>
      <c r="BW844" s="300"/>
      <c r="BX844" s="300"/>
      <c r="BY844" s="300"/>
      <c r="BZ844" s="300"/>
      <c r="CA844" s="300"/>
      <c r="CB844" s="300"/>
      <c r="CC844" s="300"/>
      <c r="CD844" s="300"/>
      <c r="CE844" s="300"/>
      <c r="CF844" s="300"/>
      <c r="CG844" s="300"/>
      <c r="CH844" s="300"/>
      <c r="CI844" s="300"/>
      <c r="CJ844" s="300"/>
      <c r="CK844" s="300"/>
      <c r="CL844" s="300"/>
      <c r="CM844" s="300"/>
      <c r="CN844" s="300"/>
      <c r="CO844" s="300"/>
      <c r="CP844" s="300"/>
      <c r="CQ844" s="300"/>
      <c r="CR844" s="300"/>
      <c r="CS844" s="300"/>
      <c r="CT844" s="300"/>
      <c r="CU844" s="300"/>
      <c r="CV844" s="300"/>
      <c r="CW844" s="300"/>
      <c r="CX844" s="300"/>
      <c r="CY844" s="300"/>
      <c r="CZ844" s="300"/>
      <c r="DA844" s="300"/>
      <c r="DB844" s="300"/>
      <c r="DC844" s="300"/>
      <c r="DD844" s="300"/>
      <c r="DE844" s="300"/>
      <c r="DF844" s="300"/>
      <c r="DG844" s="300"/>
      <c r="DH844" s="300"/>
      <c r="DI844" s="300"/>
      <c r="DJ844" s="300"/>
      <c r="DK844" s="300"/>
      <c r="DL844" s="300"/>
      <c r="DM844" s="300"/>
      <c r="DN844" s="300"/>
      <c r="DO844" s="300"/>
      <c r="DP844" s="300"/>
      <c r="DQ844" s="300"/>
      <c r="DR844" s="300"/>
      <c r="DS844" s="300"/>
      <c r="DT844" s="300"/>
      <c r="DU844" s="300"/>
      <c r="DV844" s="300"/>
      <c r="DW844" s="300"/>
      <c r="DX844" s="300"/>
      <c r="DY844" s="300"/>
      <c r="DZ844" s="300"/>
      <c r="EA844" s="300"/>
      <c r="EB844" s="300"/>
      <c r="EC844" s="300"/>
      <c r="ED844" s="300"/>
      <c r="EE844" s="300"/>
      <c r="EF844" s="300"/>
      <c r="EG844" s="301"/>
      <c r="EH844" s="301"/>
      <c r="EI844" s="301"/>
      <c r="EJ844" s="301"/>
      <c r="EK844" s="301"/>
      <c r="EL844" s="301"/>
      <c r="EM844" s="301"/>
      <c r="EN844" s="301"/>
      <c r="EO844" s="301"/>
      <c r="EP844" s="301"/>
      <c r="EQ844" s="301"/>
      <c r="ER844" s="301"/>
      <c r="ES844" s="301"/>
      <c r="ET844" s="301"/>
    </row>
    <row r="845" spans="1:150" x14ac:dyDescent="0.25">
      <c r="A845" s="301"/>
      <c r="C845" s="301"/>
      <c r="D845" s="301"/>
      <c r="E845" s="301"/>
      <c r="F845" s="301"/>
      <c r="G845" s="301"/>
      <c r="H845" s="301"/>
      <c r="I845" s="301"/>
      <c r="J845" s="300"/>
      <c r="K845" s="300"/>
      <c r="L845" s="300"/>
      <c r="M845" s="300"/>
      <c r="N845" s="300"/>
      <c r="O845" s="300"/>
      <c r="P845" s="300"/>
      <c r="Q845" s="300"/>
      <c r="R845" s="300"/>
      <c r="S845" s="300"/>
      <c r="T845" s="300"/>
      <c r="U845" s="300"/>
      <c r="V845" s="300"/>
      <c r="W845" s="300"/>
      <c r="X845" s="300"/>
      <c r="Y845" s="300"/>
      <c r="Z845" s="300"/>
      <c r="AA845" s="300"/>
      <c r="AB845" s="300"/>
      <c r="AC845" s="300"/>
      <c r="AD845" s="300"/>
      <c r="AE845" s="300"/>
      <c r="AF845" s="300"/>
      <c r="AG845" s="300"/>
      <c r="AH845" s="300"/>
      <c r="AI845" s="300"/>
      <c r="AJ845" s="300"/>
      <c r="AK845" s="300"/>
      <c r="AL845" s="300"/>
      <c r="AM845" s="300"/>
      <c r="AN845" s="300"/>
      <c r="AO845" s="300"/>
      <c r="AP845" s="300"/>
      <c r="AQ845" s="300"/>
      <c r="AR845" s="300"/>
      <c r="AS845" s="300"/>
      <c r="AT845" s="300"/>
      <c r="AU845" s="300"/>
      <c r="AV845" s="300"/>
      <c r="AW845" s="300"/>
      <c r="AX845" s="300"/>
      <c r="AY845" s="300"/>
      <c r="AZ845" s="300"/>
      <c r="BA845" s="300"/>
      <c r="BB845" s="300"/>
      <c r="BC845" s="300"/>
      <c r="BD845" s="300"/>
      <c r="BE845" s="300"/>
      <c r="BF845" s="300"/>
      <c r="BG845" s="300"/>
      <c r="BH845" s="300"/>
      <c r="BI845" s="300"/>
      <c r="BJ845" s="300"/>
      <c r="BK845" s="300"/>
      <c r="BL845" s="300"/>
      <c r="BM845" s="300"/>
      <c r="BN845" s="300"/>
      <c r="BO845" s="300"/>
      <c r="BP845" s="300"/>
      <c r="BQ845" s="300"/>
      <c r="BR845" s="300"/>
      <c r="BS845" s="300"/>
      <c r="BT845" s="300"/>
      <c r="BU845" s="300"/>
      <c r="BV845" s="300"/>
      <c r="BW845" s="300"/>
      <c r="BX845" s="300"/>
      <c r="BY845" s="300"/>
      <c r="BZ845" s="300"/>
      <c r="CA845" s="300"/>
      <c r="CB845" s="300"/>
      <c r="CC845" s="300"/>
      <c r="CD845" s="300"/>
      <c r="CE845" s="300"/>
      <c r="CF845" s="300"/>
      <c r="CG845" s="300"/>
      <c r="CH845" s="300"/>
      <c r="CI845" s="300"/>
      <c r="CJ845" s="300"/>
      <c r="CK845" s="300"/>
      <c r="CL845" s="300"/>
      <c r="CM845" s="300"/>
      <c r="CN845" s="300"/>
      <c r="CO845" s="300"/>
      <c r="CP845" s="300"/>
      <c r="CQ845" s="300"/>
      <c r="CR845" s="300"/>
      <c r="CS845" s="300"/>
      <c r="CT845" s="300"/>
      <c r="CU845" s="300"/>
      <c r="CV845" s="300"/>
      <c r="CW845" s="300"/>
      <c r="CX845" s="300"/>
      <c r="CY845" s="300"/>
      <c r="CZ845" s="300"/>
      <c r="DA845" s="300"/>
      <c r="DB845" s="300"/>
      <c r="DC845" s="300"/>
      <c r="DD845" s="300"/>
      <c r="DE845" s="300"/>
      <c r="DF845" s="300"/>
      <c r="DG845" s="300"/>
      <c r="DH845" s="300"/>
      <c r="DI845" s="300"/>
      <c r="DJ845" s="300"/>
      <c r="DK845" s="300"/>
      <c r="DL845" s="300"/>
      <c r="DM845" s="300"/>
      <c r="DN845" s="300"/>
      <c r="DO845" s="300"/>
      <c r="DP845" s="300"/>
      <c r="DQ845" s="300"/>
      <c r="DR845" s="300"/>
      <c r="DS845" s="300"/>
      <c r="DT845" s="300"/>
      <c r="DU845" s="300"/>
      <c r="DV845" s="300"/>
      <c r="DW845" s="300"/>
      <c r="DX845" s="300"/>
      <c r="DY845" s="300"/>
      <c r="DZ845" s="300"/>
      <c r="EA845" s="300"/>
      <c r="EB845" s="300"/>
      <c r="EC845" s="300"/>
      <c r="ED845" s="300"/>
      <c r="EE845" s="300"/>
      <c r="EF845" s="300"/>
      <c r="EG845" s="301"/>
      <c r="EH845" s="301"/>
      <c r="EI845" s="301"/>
      <c r="EJ845" s="301"/>
      <c r="EK845" s="301"/>
      <c r="EL845" s="301"/>
      <c r="EM845" s="301"/>
      <c r="EN845" s="301"/>
      <c r="EO845" s="301"/>
      <c r="EP845" s="301"/>
      <c r="EQ845" s="301"/>
      <c r="ER845" s="301"/>
      <c r="ES845" s="301"/>
      <c r="ET845" s="301"/>
    </row>
    <row r="846" spans="1:150" x14ac:dyDescent="0.25">
      <c r="A846" s="301"/>
      <c r="C846" s="301"/>
      <c r="D846" s="301"/>
      <c r="E846" s="301"/>
      <c r="F846" s="301"/>
      <c r="G846" s="301"/>
      <c r="H846" s="301"/>
      <c r="I846" s="301"/>
      <c r="J846" s="300"/>
      <c r="K846" s="300"/>
      <c r="L846" s="300"/>
      <c r="M846" s="300"/>
      <c r="N846" s="300"/>
      <c r="O846" s="300"/>
      <c r="P846" s="300"/>
      <c r="Q846" s="300"/>
      <c r="R846" s="300"/>
      <c r="S846" s="300"/>
      <c r="T846" s="300"/>
      <c r="U846" s="300"/>
      <c r="V846" s="300"/>
      <c r="W846" s="300"/>
      <c r="X846" s="300"/>
      <c r="Y846" s="300"/>
      <c r="Z846" s="300"/>
      <c r="AA846" s="300"/>
      <c r="AB846" s="300"/>
      <c r="AC846" s="300"/>
      <c r="AD846" s="300"/>
      <c r="AE846" s="300"/>
      <c r="AF846" s="300"/>
      <c r="AG846" s="300"/>
      <c r="AH846" s="300"/>
      <c r="AI846" s="300"/>
      <c r="AJ846" s="300"/>
      <c r="AK846" s="300"/>
      <c r="AL846" s="300"/>
      <c r="AM846" s="300"/>
      <c r="AN846" s="300"/>
      <c r="AO846" s="300"/>
      <c r="AP846" s="300"/>
      <c r="AQ846" s="300"/>
      <c r="AR846" s="300"/>
      <c r="AS846" s="300"/>
      <c r="AT846" s="300"/>
      <c r="AU846" s="300"/>
      <c r="AV846" s="300"/>
      <c r="AW846" s="300"/>
      <c r="AX846" s="300"/>
      <c r="AY846" s="300"/>
      <c r="AZ846" s="300"/>
      <c r="BA846" s="300"/>
      <c r="BB846" s="300"/>
      <c r="BC846" s="300"/>
      <c r="BD846" s="300"/>
      <c r="BE846" s="300"/>
      <c r="BF846" s="300"/>
      <c r="BG846" s="300"/>
      <c r="BH846" s="300"/>
      <c r="BI846" s="300"/>
      <c r="BJ846" s="300"/>
      <c r="BK846" s="300"/>
      <c r="BL846" s="300"/>
      <c r="BM846" s="300"/>
      <c r="BN846" s="300"/>
      <c r="BO846" s="300"/>
      <c r="BP846" s="300"/>
      <c r="BQ846" s="300"/>
      <c r="BR846" s="300"/>
      <c r="BS846" s="300"/>
      <c r="BT846" s="300"/>
      <c r="BU846" s="300"/>
      <c r="BV846" s="300"/>
      <c r="BW846" s="300"/>
      <c r="BX846" s="300"/>
      <c r="BY846" s="300"/>
      <c r="BZ846" s="300"/>
      <c r="CA846" s="300"/>
      <c r="CB846" s="300"/>
      <c r="CC846" s="300"/>
      <c r="CD846" s="300"/>
      <c r="CE846" s="300"/>
      <c r="CF846" s="300"/>
      <c r="CG846" s="300"/>
      <c r="CH846" s="300"/>
      <c r="CI846" s="300"/>
      <c r="CJ846" s="300"/>
      <c r="CK846" s="300"/>
      <c r="CL846" s="300"/>
      <c r="CM846" s="300"/>
      <c r="CN846" s="300"/>
      <c r="CO846" s="300"/>
      <c r="CP846" s="300"/>
      <c r="CQ846" s="300"/>
      <c r="CR846" s="300"/>
      <c r="CS846" s="300"/>
      <c r="CT846" s="300"/>
      <c r="CU846" s="300"/>
      <c r="CV846" s="300"/>
      <c r="CW846" s="300"/>
      <c r="CX846" s="300"/>
      <c r="CY846" s="300"/>
      <c r="CZ846" s="300"/>
      <c r="DA846" s="300"/>
      <c r="DB846" s="300"/>
      <c r="DC846" s="300"/>
      <c r="DD846" s="300"/>
      <c r="DE846" s="300"/>
      <c r="DF846" s="300"/>
      <c r="DG846" s="300"/>
      <c r="DH846" s="300"/>
      <c r="DI846" s="300"/>
      <c r="DJ846" s="300"/>
      <c r="DK846" s="300"/>
      <c r="DL846" s="300"/>
      <c r="DM846" s="300"/>
      <c r="DN846" s="300"/>
      <c r="DO846" s="300"/>
      <c r="DP846" s="300"/>
      <c r="DQ846" s="300"/>
      <c r="DR846" s="300"/>
      <c r="DS846" s="300"/>
      <c r="DT846" s="300"/>
      <c r="DU846" s="300"/>
      <c r="DV846" s="300"/>
      <c r="DW846" s="300"/>
      <c r="DX846" s="300"/>
      <c r="DY846" s="300"/>
      <c r="DZ846" s="300"/>
      <c r="EA846" s="300"/>
      <c r="EB846" s="300"/>
      <c r="EC846" s="300"/>
      <c r="ED846" s="300"/>
      <c r="EE846" s="300"/>
      <c r="EF846" s="300"/>
      <c r="EG846" s="301"/>
      <c r="EH846" s="301"/>
      <c r="EI846" s="301"/>
      <c r="EJ846" s="301"/>
      <c r="EK846" s="301"/>
      <c r="EL846" s="301"/>
      <c r="EM846" s="301"/>
      <c r="EN846" s="301"/>
      <c r="EO846" s="301"/>
      <c r="EP846" s="301"/>
      <c r="EQ846" s="301"/>
      <c r="ER846" s="301"/>
      <c r="ES846" s="301"/>
      <c r="ET846" s="301"/>
    </row>
    <row r="847" spans="1:150" x14ac:dyDescent="0.25">
      <c r="A847" s="301"/>
      <c r="C847" s="301"/>
      <c r="D847" s="301"/>
      <c r="E847" s="301"/>
      <c r="F847" s="301"/>
      <c r="G847" s="301"/>
      <c r="H847" s="301"/>
      <c r="I847" s="301"/>
      <c r="J847" s="300"/>
      <c r="K847" s="300"/>
      <c r="L847" s="300"/>
      <c r="M847" s="300"/>
      <c r="N847" s="300"/>
      <c r="O847" s="300"/>
      <c r="P847" s="300"/>
      <c r="Q847" s="300"/>
      <c r="R847" s="300"/>
      <c r="S847" s="300"/>
      <c r="T847" s="300"/>
      <c r="U847" s="300"/>
      <c r="V847" s="300"/>
      <c r="W847" s="300"/>
      <c r="X847" s="300"/>
      <c r="Y847" s="300"/>
      <c r="Z847" s="300"/>
      <c r="AA847" s="300"/>
      <c r="AB847" s="300"/>
      <c r="AC847" s="300"/>
      <c r="AD847" s="300"/>
      <c r="AE847" s="300"/>
      <c r="AF847" s="300"/>
      <c r="AG847" s="300"/>
      <c r="AH847" s="300"/>
      <c r="AI847" s="300"/>
      <c r="AJ847" s="300"/>
      <c r="AK847" s="300"/>
      <c r="AL847" s="300"/>
      <c r="AM847" s="300"/>
      <c r="AN847" s="300"/>
      <c r="AO847" s="300"/>
      <c r="AP847" s="300"/>
      <c r="AQ847" s="300"/>
      <c r="AR847" s="300"/>
      <c r="AS847" s="300"/>
      <c r="AT847" s="300"/>
      <c r="AU847" s="300"/>
      <c r="AV847" s="300"/>
      <c r="AW847" s="300"/>
      <c r="AX847" s="300"/>
      <c r="AY847" s="300"/>
      <c r="AZ847" s="300"/>
      <c r="BA847" s="300"/>
      <c r="BB847" s="300"/>
      <c r="BC847" s="300"/>
      <c r="BD847" s="300"/>
      <c r="BE847" s="300"/>
      <c r="BF847" s="300"/>
      <c r="BG847" s="300"/>
      <c r="BH847" s="300"/>
      <c r="BI847" s="300"/>
      <c r="BJ847" s="300"/>
      <c r="BK847" s="300"/>
      <c r="BL847" s="300"/>
      <c r="BM847" s="300"/>
      <c r="BN847" s="300"/>
      <c r="BO847" s="300"/>
      <c r="BP847" s="300"/>
      <c r="BQ847" s="300"/>
      <c r="BR847" s="300"/>
      <c r="BS847" s="300"/>
      <c r="BT847" s="300"/>
      <c r="BU847" s="300"/>
      <c r="BV847" s="300"/>
      <c r="BW847" s="300"/>
      <c r="BX847" s="300"/>
      <c r="BY847" s="300"/>
      <c r="BZ847" s="300"/>
      <c r="CA847" s="300"/>
      <c r="CB847" s="300"/>
      <c r="CC847" s="300"/>
      <c r="CD847" s="300"/>
      <c r="CE847" s="300"/>
      <c r="CF847" s="300"/>
      <c r="CG847" s="300"/>
      <c r="CH847" s="300"/>
      <c r="CI847" s="300"/>
      <c r="CJ847" s="300"/>
      <c r="CK847" s="300"/>
      <c r="CL847" s="300"/>
      <c r="CM847" s="300"/>
      <c r="CN847" s="300"/>
      <c r="CO847" s="300"/>
      <c r="CP847" s="300"/>
      <c r="CQ847" s="300"/>
      <c r="CR847" s="300"/>
      <c r="CS847" s="300"/>
      <c r="CT847" s="300"/>
      <c r="CU847" s="300"/>
      <c r="CV847" s="300"/>
      <c r="CW847" s="300"/>
      <c r="CX847" s="300"/>
      <c r="CY847" s="300"/>
      <c r="CZ847" s="300"/>
      <c r="DA847" s="300"/>
      <c r="DB847" s="300"/>
      <c r="DC847" s="300"/>
      <c r="DD847" s="300"/>
      <c r="DE847" s="300"/>
      <c r="DF847" s="300"/>
      <c r="DG847" s="300"/>
      <c r="DH847" s="300"/>
      <c r="DI847" s="300"/>
      <c r="DJ847" s="300"/>
      <c r="DK847" s="300"/>
      <c r="DL847" s="300"/>
      <c r="DM847" s="300"/>
      <c r="DN847" s="300"/>
      <c r="DO847" s="300"/>
      <c r="DP847" s="300"/>
      <c r="DQ847" s="300"/>
      <c r="DR847" s="300"/>
      <c r="DS847" s="300"/>
      <c r="DT847" s="300"/>
      <c r="DU847" s="300"/>
      <c r="DV847" s="300"/>
      <c r="DW847" s="300"/>
      <c r="DX847" s="300"/>
      <c r="DY847" s="300"/>
      <c r="DZ847" s="300"/>
      <c r="EA847" s="300"/>
      <c r="EB847" s="300"/>
      <c r="EC847" s="300"/>
      <c r="ED847" s="300"/>
      <c r="EE847" s="300"/>
      <c r="EF847" s="300"/>
      <c r="EG847" s="301"/>
      <c r="EH847" s="301"/>
      <c r="EI847" s="301"/>
      <c r="EJ847" s="301"/>
      <c r="EK847" s="301"/>
      <c r="EL847" s="301"/>
      <c r="EM847" s="301"/>
      <c r="EN847" s="301"/>
      <c r="EO847" s="301"/>
      <c r="EP847" s="301"/>
      <c r="EQ847" s="301"/>
      <c r="ER847" s="301"/>
      <c r="ES847" s="301"/>
      <c r="ET847" s="301"/>
    </row>
    <row r="848" spans="1:150" x14ac:dyDescent="0.25">
      <c r="A848" s="301"/>
      <c r="C848" s="301"/>
      <c r="D848" s="301"/>
      <c r="E848" s="301"/>
      <c r="F848" s="301"/>
      <c r="G848" s="301"/>
      <c r="H848" s="301"/>
      <c r="I848" s="301"/>
      <c r="J848" s="300"/>
      <c r="K848" s="300"/>
      <c r="L848" s="300"/>
      <c r="M848" s="300"/>
      <c r="N848" s="300"/>
      <c r="O848" s="300"/>
      <c r="P848" s="300"/>
      <c r="Q848" s="300"/>
      <c r="R848" s="300"/>
      <c r="S848" s="300"/>
      <c r="T848" s="300"/>
      <c r="U848" s="300"/>
      <c r="V848" s="300"/>
      <c r="W848" s="300"/>
      <c r="X848" s="300"/>
      <c r="Y848" s="300"/>
      <c r="Z848" s="300"/>
      <c r="AA848" s="300"/>
      <c r="AB848" s="300"/>
      <c r="AC848" s="300"/>
      <c r="AD848" s="300"/>
      <c r="AE848" s="300"/>
      <c r="AF848" s="300"/>
      <c r="AG848" s="300"/>
      <c r="AH848" s="300"/>
      <c r="AI848" s="300"/>
      <c r="AJ848" s="300"/>
      <c r="AK848" s="300"/>
      <c r="AL848" s="300"/>
      <c r="AM848" s="300"/>
      <c r="AN848" s="300"/>
      <c r="AO848" s="300"/>
      <c r="AP848" s="300"/>
      <c r="AQ848" s="300"/>
      <c r="AR848" s="300"/>
      <c r="AS848" s="300"/>
      <c r="AT848" s="300"/>
      <c r="AU848" s="300"/>
      <c r="AV848" s="300"/>
      <c r="AW848" s="300"/>
      <c r="AX848" s="300"/>
      <c r="AY848" s="300"/>
      <c r="AZ848" s="300"/>
      <c r="BA848" s="300"/>
      <c r="BB848" s="300"/>
      <c r="BC848" s="300"/>
      <c r="BD848" s="300"/>
      <c r="BE848" s="300"/>
      <c r="BF848" s="300"/>
      <c r="BG848" s="300"/>
      <c r="BH848" s="300"/>
      <c r="BI848" s="300"/>
      <c r="BJ848" s="300"/>
      <c r="BK848" s="300"/>
      <c r="BL848" s="300"/>
      <c r="BM848" s="300"/>
      <c r="BN848" s="300"/>
      <c r="BO848" s="300"/>
      <c r="BP848" s="300"/>
      <c r="BQ848" s="300"/>
      <c r="BR848" s="300"/>
      <c r="BS848" s="300"/>
      <c r="BT848" s="300"/>
      <c r="BU848" s="300"/>
      <c r="BV848" s="300"/>
      <c r="BW848" s="300"/>
      <c r="BX848" s="300"/>
      <c r="BY848" s="300"/>
      <c r="BZ848" s="300"/>
      <c r="CA848" s="300"/>
      <c r="CB848" s="300"/>
      <c r="CC848" s="300"/>
      <c r="CD848" s="300"/>
      <c r="CE848" s="300"/>
      <c r="CF848" s="300"/>
      <c r="CG848" s="300"/>
      <c r="CH848" s="300"/>
      <c r="CI848" s="300"/>
      <c r="CJ848" s="300"/>
      <c r="CK848" s="300"/>
      <c r="CL848" s="300"/>
      <c r="CM848" s="300"/>
      <c r="CN848" s="300"/>
      <c r="CO848" s="300"/>
      <c r="CP848" s="300"/>
      <c r="CQ848" s="300"/>
      <c r="CR848" s="300"/>
      <c r="CS848" s="300"/>
      <c r="CT848" s="300"/>
      <c r="CU848" s="300"/>
      <c r="CV848" s="300"/>
      <c r="CW848" s="300"/>
      <c r="CX848" s="300"/>
      <c r="CY848" s="300"/>
      <c r="CZ848" s="300"/>
      <c r="DA848" s="300"/>
      <c r="DB848" s="300"/>
      <c r="DC848" s="300"/>
      <c r="DD848" s="300"/>
      <c r="DE848" s="300"/>
      <c r="DF848" s="300"/>
      <c r="DG848" s="300"/>
      <c r="DH848" s="300"/>
      <c r="DI848" s="300"/>
      <c r="DJ848" s="300"/>
      <c r="DK848" s="300"/>
      <c r="DL848" s="300"/>
      <c r="DM848" s="300"/>
      <c r="DN848" s="300"/>
      <c r="DO848" s="300"/>
      <c r="DP848" s="300"/>
      <c r="DQ848" s="300"/>
      <c r="DR848" s="300"/>
      <c r="DS848" s="300"/>
      <c r="DT848" s="300"/>
      <c r="DU848" s="300"/>
      <c r="DV848" s="300"/>
      <c r="DW848" s="300"/>
      <c r="DX848" s="300"/>
      <c r="DY848" s="300"/>
      <c r="DZ848" s="300"/>
      <c r="EA848" s="300"/>
      <c r="EB848" s="300"/>
      <c r="EC848" s="300"/>
      <c r="ED848" s="300"/>
      <c r="EE848" s="300"/>
      <c r="EF848" s="300"/>
      <c r="EG848" s="301"/>
      <c r="EH848" s="301"/>
      <c r="EI848" s="301"/>
      <c r="EJ848" s="301"/>
      <c r="EK848" s="301"/>
      <c r="EL848" s="301"/>
      <c r="EM848" s="301"/>
      <c r="EN848" s="301"/>
      <c r="EO848" s="301"/>
      <c r="EP848" s="301"/>
      <c r="EQ848" s="301"/>
      <c r="ER848" s="301"/>
      <c r="ES848" s="301"/>
      <c r="ET848" s="301"/>
    </row>
    <row r="849" spans="1:150" x14ac:dyDescent="0.25">
      <c r="A849" s="301"/>
      <c r="C849" s="301"/>
      <c r="D849" s="301"/>
      <c r="E849" s="301"/>
      <c r="F849" s="301"/>
      <c r="G849" s="301"/>
      <c r="H849" s="301"/>
      <c r="I849" s="301"/>
      <c r="J849" s="300"/>
      <c r="K849" s="300"/>
      <c r="L849" s="300"/>
      <c r="M849" s="300"/>
      <c r="N849" s="300"/>
      <c r="O849" s="300"/>
      <c r="P849" s="300"/>
      <c r="Q849" s="300"/>
      <c r="R849" s="300"/>
      <c r="S849" s="300"/>
      <c r="T849" s="300"/>
      <c r="U849" s="300"/>
      <c r="V849" s="300"/>
      <c r="W849" s="300"/>
      <c r="X849" s="300"/>
      <c r="Y849" s="300"/>
      <c r="Z849" s="300"/>
      <c r="AA849" s="300"/>
      <c r="AB849" s="300"/>
      <c r="AC849" s="300"/>
      <c r="AD849" s="300"/>
      <c r="AE849" s="300"/>
      <c r="AF849" s="300"/>
      <c r="AG849" s="300"/>
      <c r="AH849" s="300"/>
      <c r="AI849" s="300"/>
      <c r="AJ849" s="300"/>
      <c r="AK849" s="300"/>
      <c r="AL849" s="300"/>
      <c r="AM849" s="300"/>
      <c r="AN849" s="300"/>
      <c r="AO849" s="300"/>
      <c r="AP849" s="300"/>
      <c r="AQ849" s="300"/>
      <c r="AR849" s="300"/>
      <c r="AS849" s="300"/>
      <c r="AT849" s="300"/>
      <c r="AU849" s="300"/>
      <c r="AV849" s="300"/>
      <c r="AW849" s="300"/>
      <c r="AX849" s="300"/>
      <c r="AY849" s="300"/>
      <c r="AZ849" s="300"/>
      <c r="BA849" s="300"/>
      <c r="BB849" s="300"/>
      <c r="BC849" s="300"/>
      <c r="BD849" s="300"/>
      <c r="BE849" s="300"/>
      <c r="BF849" s="300"/>
      <c r="BG849" s="300"/>
      <c r="BH849" s="300"/>
      <c r="BI849" s="300"/>
      <c r="BJ849" s="300"/>
      <c r="BK849" s="300"/>
      <c r="BL849" s="300"/>
      <c r="BM849" s="300"/>
      <c r="BN849" s="300"/>
      <c r="BO849" s="300"/>
      <c r="BP849" s="300"/>
      <c r="BQ849" s="300"/>
      <c r="BR849" s="300"/>
      <c r="BS849" s="300"/>
      <c r="BT849" s="300"/>
      <c r="BU849" s="300"/>
      <c r="BV849" s="300"/>
      <c r="BW849" s="300"/>
      <c r="BX849" s="300"/>
      <c r="BY849" s="300"/>
      <c r="BZ849" s="300"/>
      <c r="CA849" s="300"/>
      <c r="CB849" s="300"/>
      <c r="CC849" s="300"/>
      <c r="CD849" s="300"/>
      <c r="CE849" s="300"/>
      <c r="CF849" s="300"/>
      <c r="CG849" s="300"/>
      <c r="CH849" s="300"/>
      <c r="CI849" s="300"/>
      <c r="CJ849" s="300"/>
      <c r="CK849" s="300"/>
      <c r="CL849" s="300"/>
      <c r="CM849" s="300"/>
      <c r="CN849" s="300"/>
      <c r="CO849" s="300"/>
      <c r="CP849" s="300"/>
      <c r="CQ849" s="300"/>
      <c r="CR849" s="300"/>
      <c r="CS849" s="300"/>
      <c r="CT849" s="300"/>
      <c r="CU849" s="300"/>
      <c r="CV849" s="300"/>
      <c r="CW849" s="300"/>
      <c r="CX849" s="300"/>
      <c r="CY849" s="300"/>
      <c r="CZ849" s="300"/>
      <c r="DA849" s="300"/>
      <c r="DB849" s="300"/>
      <c r="DC849" s="300"/>
      <c r="DD849" s="300"/>
      <c r="DE849" s="300"/>
      <c r="DF849" s="300"/>
      <c r="DG849" s="300"/>
      <c r="DH849" s="300"/>
      <c r="DI849" s="300"/>
      <c r="DJ849" s="300"/>
      <c r="DK849" s="300"/>
      <c r="DL849" s="300"/>
      <c r="DM849" s="300"/>
      <c r="DN849" s="300"/>
      <c r="DO849" s="300"/>
      <c r="DP849" s="300"/>
      <c r="DQ849" s="300"/>
      <c r="DR849" s="300"/>
      <c r="DS849" s="300"/>
      <c r="DT849" s="300"/>
      <c r="DU849" s="300"/>
      <c r="DV849" s="300"/>
      <c r="DW849" s="300"/>
      <c r="DX849" s="300"/>
      <c r="DY849" s="300"/>
      <c r="DZ849" s="300"/>
      <c r="EA849" s="300"/>
      <c r="EB849" s="300"/>
      <c r="EC849" s="300"/>
      <c r="ED849" s="300"/>
      <c r="EE849" s="300"/>
      <c r="EF849" s="300"/>
      <c r="EG849" s="301"/>
      <c r="EH849" s="301"/>
      <c r="EI849" s="301"/>
      <c r="EJ849" s="301"/>
      <c r="EK849" s="301"/>
      <c r="EL849" s="301"/>
      <c r="EM849" s="301"/>
      <c r="EN849" s="301"/>
      <c r="EO849" s="301"/>
      <c r="EP849" s="301"/>
      <c r="EQ849" s="301"/>
      <c r="ER849" s="301"/>
      <c r="ES849" s="301"/>
      <c r="ET849" s="301"/>
    </row>
    <row r="850" spans="1:150" x14ac:dyDescent="0.25">
      <c r="A850" s="301"/>
      <c r="C850" s="301"/>
      <c r="D850" s="301"/>
      <c r="E850" s="301"/>
      <c r="F850" s="301"/>
      <c r="G850" s="301"/>
      <c r="H850" s="301"/>
      <c r="I850" s="301"/>
      <c r="J850" s="300"/>
      <c r="K850" s="300"/>
      <c r="L850" s="300"/>
      <c r="M850" s="300"/>
      <c r="N850" s="300"/>
      <c r="O850" s="300"/>
      <c r="P850" s="300"/>
      <c r="Q850" s="300"/>
      <c r="R850" s="300"/>
      <c r="S850" s="300"/>
      <c r="T850" s="300"/>
      <c r="U850" s="300"/>
      <c r="V850" s="300"/>
      <c r="W850" s="300"/>
      <c r="X850" s="300"/>
      <c r="Y850" s="300"/>
      <c r="Z850" s="300"/>
      <c r="AA850" s="300"/>
      <c r="AB850" s="300"/>
      <c r="AC850" s="300"/>
      <c r="AD850" s="300"/>
      <c r="AE850" s="300"/>
      <c r="AF850" s="300"/>
      <c r="AG850" s="300"/>
      <c r="AH850" s="300"/>
      <c r="AI850" s="300"/>
      <c r="AJ850" s="300"/>
      <c r="AK850" s="300"/>
      <c r="AL850" s="300"/>
      <c r="AM850" s="300"/>
      <c r="AN850" s="300"/>
      <c r="AO850" s="300"/>
      <c r="AP850" s="300"/>
      <c r="AQ850" s="300"/>
      <c r="AR850" s="300"/>
      <c r="AS850" s="300"/>
      <c r="AT850" s="300"/>
      <c r="AU850" s="300"/>
      <c r="AV850" s="300"/>
      <c r="AW850" s="300"/>
      <c r="AX850" s="300"/>
      <c r="AY850" s="300"/>
      <c r="AZ850" s="300"/>
      <c r="BA850" s="300"/>
      <c r="BB850" s="300"/>
      <c r="BC850" s="300"/>
      <c r="BD850" s="300"/>
      <c r="BE850" s="300"/>
      <c r="BF850" s="300"/>
      <c r="BG850" s="300"/>
      <c r="BH850" s="300"/>
      <c r="BI850" s="300"/>
      <c r="BJ850" s="300"/>
      <c r="BK850" s="300"/>
      <c r="BL850" s="300"/>
      <c r="BM850" s="300"/>
      <c r="BN850" s="300"/>
      <c r="BO850" s="300"/>
      <c r="BP850" s="300"/>
      <c r="BQ850" s="300"/>
      <c r="BR850" s="300"/>
      <c r="BS850" s="300"/>
      <c r="BT850" s="300"/>
      <c r="BU850" s="300"/>
      <c r="BV850" s="300"/>
      <c r="BW850" s="300"/>
      <c r="BX850" s="300"/>
      <c r="BY850" s="300"/>
      <c r="BZ850" s="300"/>
      <c r="CA850" s="300"/>
      <c r="CB850" s="300"/>
      <c r="CC850" s="300"/>
      <c r="CD850" s="300"/>
      <c r="CE850" s="300"/>
      <c r="CF850" s="300"/>
      <c r="CG850" s="300"/>
      <c r="CH850" s="300"/>
      <c r="CI850" s="300"/>
      <c r="CJ850" s="300"/>
      <c r="CK850" s="300"/>
      <c r="CL850" s="300"/>
      <c r="CM850" s="300"/>
      <c r="CN850" s="300"/>
      <c r="CO850" s="300"/>
      <c r="CP850" s="300"/>
      <c r="CQ850" s="300"/>
      <c r="CR850" s="300"/>
      <c r="CS850" s="300"/>
      <c r="CT850" s="300"/>
      <c r="CU850" s="300"/>
      <c r="CV850" s="300"/>
      <c r="CW850" s="300"/>
      <c r="CX850" s="300"/>
      <c r="CY850" s="300"/>
      <c r="CZ850" s="300"/>
      <c r="DA850" s="300"/>
      <c r="DB850" s="300"/>
      <c r="DC850" s="300"/>
      <c r="DD850" s="300"/>
      <c r="DE850" s="300"/>
      <c r="DF850" s="300"/>
      <c r="DG850" s="300"/>
      <c r="DH850" s="300"/>
      <c r="DI850" s="300"/>
      <c r="DJ850" s="300"/>
      <c r="DK850" s="300"/>
      <c r="DL850" s="300"/>
      <c r="DM850" s="300"/>
      <c r="DN850" s="300"/>
      <c r="DO850" s="300"/>
      <c r="DP850" s="300"/>
      <c r="DQ850" s="300"/>
      <c r="DR850" s="300"/>
      <c r="DS850" s="300"/>
      <c r="DT850" s="300"/>
      <c r="DU850" s="300"/>
      <c r="DV850" s="300"/>
      <c r="DW850" s="300"/>
      <c r="DX850" s="300"/>
      <c r="DY850" s="300"/>
      <c r="DZ850" s="300"/>
      <c r="EA850" s="300"/>
      <c r="EB850" s="300"/>
      <c r="EC850" s="300"/>
      <c r="ED850" s="300"/>
      <c r="EE850" s="300"/>
      <c r="EF850" s="300"/>
      <c r="EG850" s="301"/>
      <c r="EH850" s="301"/>
      <c r="EI850" s="301"/>
      <c r="EJ850" s="301"/>
      <c r="EK850" s="301"/>
      <c r="EL850" s="301"/>
      <c r="EM850" s="301"/>
      <c r="EN850" s="301"/>
      <c r="EO850" s="301"/>
      <c r="EP850" s="301"/>
      <c r="EQ850" s="301"/>
      <c r="ER850" s="301"/>
      <c r="ES850" s="301"/>
      <c r="ET850" s="301"/>
    </row>
    <row r="851" spans="1:150" x14ac:dyDescent="0.25">
      <c r="A851" s="301"/>
      <c r="C851" s="301"/>
      <c r="D851" s="301"/>
      <c r="E851" s="301"/>
      <c r="F851" s="301"/>
      <c r="G851" s="301"/>
      <c r="H851" s="301"/>
      <c r="I851" s="301"/>
      <c r="J851" s="300"/>
      <c r="K851" s="300"/>
      <c r="L851" s="300"/>
      <c r="M851" s="300"/>
      <c r="N851" s="300"/>
      <c r="O851" s="300"/>
      <c r="P851" s="300"/>
      <c r="Q851" s="300"/>
      <c r="R851" s="300"/>
      <c r="S851" s="300"/>
      <c r="T851" s="300"/>
      <c r="U851" s="300"/>
      <c r="V851" s="300"/>
      <c r="W851" s="300"/>
      <c r="X851" s="300"/>
      <c r="Y851" s="300"/>
      <c r="Z851" s="300"/>
      <c r="AA851" s="300"/>
      <c r="AB851" s="300"/>
      <c r="AC851" s="300"/>
      <c r="AD851" s="300"/>
      <c r="AE851" s="300"/>
      <c r="AF851" s="300"/>
      <c r="AG851" s="300"/>
      <c r="AH851" s="300"/>
      <c r="AI851" s="300"/>
      <c r="AJ851" s="300"/>
      <c r="AK851" s="300"/>
      <c r="AL851" s="300"/>
      <c r="AM851" s="300"/>
      <c r="AN851" s="300"/>
      <c r="AO851" s="300"/>
      <c r="AP851" s="300"/>
      <c r="AQ851" s="300"/>
      <c r="AR851" s="300"/>
      <c r="AS851" s="300"/>
      <c r="AT851" s="300"/>
      <c r="AU851" s="300"/>
      <c r="AV851" s="300"/>
      <c r="AW851" s="300"/>
      <c r="AX851" s="300"/>
      <c r="AY851" s="300"/>
      <c r="AZ851" s="300"/>
      <c r="BA851" s="300"/>
      <c r="BB851" s="300"/>
      <c r="BC851" s="300"/>
      <c r="BD851" s="300"/>
      <c r="BE851" s="300"/>
      <c r="BF851" s="300"/>
      <c r="BG851" s="300"/>
      <c r="BH851" s="300"/>
      <c r="BI851" s="300"/>
      <c r="BJ851" s="300"/>
      <c r="BK851" s="300"/>
      <c r="BL851" s="300"/>
      <c r="BM851" s="300"/>
      <c r="BN851" s="300"/>
      <c r="BO851" s="300"/>
      <c r="BP851" s="300"/>
      <c r="BQ851" s="300"/>
      <c r="BR851" s="300"/>
      <c r="BS851" s="300"/>
      <c r="BT851" s="300"/>
      <c r="BU851" s="300"/>
      <c r="BV851" s="300"/>
      <c r="BW851" s="300"/>
      <c r="BX851" s="300"/>
      <c r="BY851" s="300"/>
      <c r="BZ851" s="300"/>
      <c r="CA851" s="300"/>
      <c r="CB851" s="300"/>
      <c r="CC851" s="300"/>
      <c r="CD851" s="300"/>
      <c r="CE851" s="300"/>
      <c r="CF851" s="300"/>
      <c r="CG851" s="300"/>
      <c r="CH851" s="300"/>
      <c r="CI851" s="300"/>
      <c r="CJ851" s="300"/>
      <c r="CK851" s="300"/>
      <c r="CL851" s="300"/>
      <c r="CM851" s="300"/>
      <c r="CN851" s="300"/>
      <c r="CO851" s="300"/>
      <c r="CP851" s="300"/>
      <c r="CQ851" s="300"/>
      <c r="CR851" s="300"/>
      <c r="CS851" s="300"/>
      <c r="CT851" s="300"/>
      <c r="CU851" s="300"/>
      <c r="CV851" s="300"/>
      <c r="CW851" s="300"/>
      <c r="CX851" s="300"/>
      <c r="CY851" s="300"/>
      <c r="CZ851" s="300"/>
      <c r="DA851" s="300"/>
      <c r="DB851" s="300"/>
      <c r="DC851" s="300"/>
      <c r="DD851" s="300"/>
      <c r="DE851" s="300"/>
      <c r="DF851" s="300"/>
      <c r="DG851" s="300"/>
      <c r="DH851" s="300"/>
      <c r="DI851" s="300"/>
      <c r="DJ851" s="300"/>
      <c r="DK851" s="300"/>
      <c r="DL851" s="300"/>
      <c r="DM851" s="300"/>
      <c r="DN851" s="300"/>
      <c r="DO851" s="300"/>
      <c r="DP851" s="300"/>
      <c r="DQ851" s="300"/>
      <c r="DR851" s="300"/>
      <c r="DS851" s="300"/>
      <c r="DT851" s="300"/>
      <c r="DU851" s="300"/>
      <c r="DV851" s="300"/>
      <c r="DW851" s="300"/>
      <c r="DX851" s="300"/>
      <c r="DY851" s="300"/>
      <c r="DZ851" s="300"/>
      <c r="EA851" s="300"/>
      <c r="EB851" s="300"/>
      <c r="EC851" s="300"/>
      <c r="ED851" s="300"/>
      <c r="EE851" s="300"/>
      <c r="EF851" s="300"/>
      <c r="EG851" s="301"/>
      <c r="EH851" s="301"/>
      <c r="EI851" s="301"/>
      <c r="EJ851" s="301"/>
      <c r="EK851" s="301"/>
      <c r="EL851" s="301"/>
      <c r="EM851" s="301"/>
      <c r="EN851" s="301"/>
      <c r="EO851" s="301"/>
      <c r="EP851" s="301"/>
      <c r="EQ851" s="301"/>
      <c r="ER851" s="301"/>
      <c r="ES851" s="301"/>
      <c r="ET851" s="301"/>
    </row>
    <row r="852" spans="1:150" x14ac:dyDescent="0.25">
      <c r="A852" s="301"/>
      <c r="C852" s="301"/>
      <c r="D852" s="301"/>
      <c r="E852" s="301"/>
      <c r="F852" s="301"/>
      <c r="G852" s="301"/>
      <c r="H852" s="301"/>
      <c r="I852" s="301"/>
      <c r="J852" s="300"/>
      <c r="K852" s="300"/>
      <c r="L852" s="300"/>
      <c r="M852" s="300"/>
      <c r="N852" s="300"/>
      <c r="O852" s="300"/>
      <c r="P852" s="300"/>
      <c r="Q852" s="300"/>
      <c r="R852" s="300"/>
      <c r="S852" s="300"/>
      <c r="T852" s="300"/>
      <c r="U852" s="300"/>
      <c r="V852" s="300"/>
      <c r="W852" s="300"/>
      <c r="X852" s="300"/>
      <c r="Y852" s="300"/>
      <c r="Z852" s="300"/>
      <c r="AA852" s="300"/>
      <c r="AB852" s="300"/>
      <c r="AC852" s="300"/>
      <c r="AD852" s="300"/>
      <c r="AE852" s="300"/>
      <c r="AF852" s="300"/>
      <c r="AG852" s="300"/>
      <c r="AH852" s="300"/>
      <c r="AI852" s="300"/>
      <c r="AJ852" s="300"/>
      <c r="AK852" s="300"/>
      <c r="AL852" s="300"/>
      <c r="AM852" s="300"/>
      <c r="AN852" s="300"/>
      <c r="AO852" s="300"/>
      <c r="AP852" s="300"/>
      <c r="AQ852" s="300"/>
      <c r="AR852" s="300"/>
      <c r="AS852" s="300"/>
      <c r="AT852" s="300"/>
      <c r="AU852" s="300"/>
      <c r="AV852" s="300"/>
      <c r="AW852" s="300"/>
      <c r="AX852" s="300"/>
      <c r="AY852" s="300"/>
      <c r="AZ852" s="300"/>
      <c r="BA852" s="300"/>
      <c r="BB852" s="300"/>
      <c r="BC852" s="300"/>
      <c r="BD852" s="300"/>
      <c r="BE852" s="300"/>
      <c r="BF852" s="300"/>
      <c r="BG852" s="300"/>
      <c r="BH852" s="300"/>
      <c r="BI852" s="300"/>
      <c r="BJ852" s="300"/>
      <c r="BK852" s="300"/>
      <c r="BL852" s="300"/>
      <c r="BM852" s="300"/>
      <c r="BN852" s="300"/>
      <c r="BO852" s="300"/>
      <c r="BP852" s="300"/>
      <c r="BQ852" s="300"/>
      <c r="BR852" s="300"/>
      <c r="BS852" s="300"/>
      <c r="BT852" s="300"/>
      <c r="BU852" s="300"/>
      <c r="BV852" s="300"/>
      <c r="BW852" s="300"/>
      <c r="BX852" s="300"/>
      <c r="BY852" s="300"/>
      <c r="BZ852" s="300"/>
      <c r="CA852" s="300"/>
      <c r="CB852" s="300"/>
      <c r="CC852" s="300"/>
      <c r="CD852" s="300"/>
      <c r="CE852" s="300"/>
      <c r="CF852" s="300"/>
      <c r="CG852" s="300"/>
      <c r="CH852" s="300"/>
      <c r="CI852" s="300"/>
      <c r="CJ852" s="300"/>
      <c r="CK852" s="300"/>
      <c r="CL852" s="300"/>
      <c r="CM852" s="300"/>
      <c r="CN852" s="300"/>
      <c r="CO852" s="300"/>
      <c r="CP852" s="300"/>
      <c r="CQ852" s="300"/>
      <c r="CR852" s="300"/>
      <c r="CS852" s="300"/>
      <c r="CT852" s="300"/>
      <c r="CU852" s="300"/>
      <c r="CV852" s="300"/>
      <c r="CW852" s="300"/>
      <c r="CX852" s="300"/>
      <c r="CY852" s="300"/>
      <c r="CZ852" s="300"/>
      <c r="DA852" s="300"/>
      <c r="DB852" s="300"/>
      <c r="DC852" s="300"/>
      <c r="DD852" s="300"/>
      <c r="DE852" s="300"/>
      <c r="DF852" s="300"/>
      <c r="DG852" s="300"/>
      <c r="DH852" s="300"/>
      <c r="DI852" s="300"/>
      <c r="DJ852" s="300"/>
      <c r="DK852" s="300"/>
      <c r="DL852" s="300"/>
      <c r="DM852" s="300"/>
      <c r="DN852" s="300"/>
      <c r="DO852" s="300"/>
      <c r="DP852" s="300"/>
      <c r="DQ852" s="300"/>
      <c r="DR852" s="300"/>
      <c r="DS852" s="300"/>
      <c r="DT852" s="300"/>
      <c r="DU852" s="300"/>
      <c r="DV852" s="300"/>
      <c r="DW852" s="300"/>
      <c r="DX852" s="300"/>
      <c r="DY852" s="300"/>
      <c r="DZ852" s="300"/>
      <c r="EA852" s="300"/>
      <c r="EB852" s="300"/>
      <c r="EC852" s="300"/>
      <c r="ED852" s="300"/>
      <c r="EE852" s="300"/>
      <c r="EF852" s="300"/>
      <c r="EG852" s="301"/>
      <c r="EH852" s="301"/>
      <c r="EI852" s="301"/>
      <c r="EJ852" s="301"/>
      <c r="EK852" s="301"/>
      <c r="EL852" s="301"/>
      <c r="EM852" s="301"/>
      <c r="EN852" s="301"/>
      <c r="EO852" s="301"/>
      <c r="EP852" s="301"/>
      <c r="EQ852" s="301"/>
      <c r="ER852" s="301"/>
      <c r="ES852" s="301"/>
      <c r="ET852" s="301"/>
    </row>
    <row r="853" spans="1:150" x14ac:dyDescent="0.25">
      <c r="A853" s="301"/>
      <c r="C853" s="301"/>
      <c r="D853" s="301"/>
      <c r="E853" s="301"/>
      <c r="F853" s="301"/>
      <c r="G853" s="301"/>
      <c r="H853" s="301"/>
      <c r="I853" s="301"/>
      <c r="J853" s="300"/>
      <c r="K853" s="300"/>
      <c r="L853" s="300"/>
      <c r="M853" s="300"/>
      <c r="N853" s="300"/>
      <c r="O853" s="300"/>
      <c r="P853" s="300"/>
      <c r="Q853" s="300"/>
      <c r="R853" s="300"/>
      <c r="S853" s="300"/>
      <c r="T853" s="300"/>
      <c r="U853" s="300"/>
      <c r="V853" s="300"/>
      <c r="W853" s="300"/>
      <c r="X853" s="300"/>
      <c r="Y853" s="300"/>
      <c r="Z853" s="300"/>
      <c r="AA853" s="300"/>
      <c r="AB853" s="300"/>
      <c r="AC853" s="300"/>
      <c r="AD853" s="300"/>
      <c r="AE853" s="300"/>
      <c r="AF853" s="300"/>
      <c r="AG853" s="300"/>
      <c r="AH853" s="300"/>
      <c r="AI853" s="300"/>
      <c r="AJ853" s="300"/>
      <c r="AK853" s="300"/>
      <c r="AL853" s="300"/>
      <c r="AM853" s="300"/>
      <c r="AN853" s="300"/>
      <c r="AO853" s="300"/>
      <c r="AP853" s="300"/>
      <c r="AQ853" s="300"/>
      <c r="AR853" s="300"/>
      <c r="AS853" s="300"/>
      <c r="AT853" s="300"/>
      <c r="AU853" s="300"/>
      <c r="AV853" s="300"/>
      <c r="AW853" s="300"/>
      <c r="AX853" s="300"/>
      <c r="AY853" s="300"/>
      <c r="AZ853" s="300"/>
      <c r="BA853" s="300"/>
      <c r="BB853" s="300"/>
      <c r="BC853" s="300"/>
      <c r="BD853" s="300"/>
      <c r="BE853" s="300"/>
      <c r="BF853" s="300"/>
      <c r="BG853" s="300"/>
      <c r="BH853" s="300"/>
      <c r="BI853" s="300"/>
      <c r="BJ853" s="300"/>
      <c r="BK853" s="300"/>
      <c r="BL853" s="300"/>
      <c r="BM853" s="300"/>
      <c r="BN853" s="300"/>
      <c r="BO853" s="300"/>
      <c r="BP853" s="300"/>
      <c r="BQ853" s="300"/>
      <c r="BR853" s="300"/>
      <c r="BS853" s="300"/>
      <c r="BT853" s="300"/>
      <c r="BU853" s="300"/>
      <c r="BV853" s="300"/>
      <c r="BW853" s="300"/>
      <c r="BX853" s="300"/>
      <c r="BY853" s="300"/>
      <c r="BZ853" s="300"/>
      <c r="CA853" s="300"/>
      <c r="CB853" s="300"/>
      <c r="CC853" s="300"/>
      <c r="CD853" s="300"/>
      <c r="CE853" s="300"/>
      <c r="CF853" s="300"/>
      <c r="CG853" s="300"/>
      <c r="CH853" s="300"/>
      <c r="CI853" s="300"/>
      <c r="CJ853" s="300"/>
      <c r="CK853" s="300"/>
      <c r="CL853" s="300"/>
      <c r="CM853" s="300"/>
      <c r="CN853" s="300"/>
      <c r="CO853" s="300"/>
      <c r="CP853" s="300"/>
      <c r="CQ853" s="300"/>
      <c r="CR853" s="300"/>
      <c r="CS853" s="300"/>
      <c r="CT853" s="300"/>
      <c r="CU853" s="300"/>
      <c r="CV853" s="300"/>
      <c r="CW853" s="300"/>
      <c r="CX853" s="300"/>
      <c r="CY853" s="300"/>
      <c r="CZ853" s="300"/>
      <c r="DA853" s="300"/>
      <c r="DB853" s="300"/>
      <c r="DC853" s="300"/>
      <c r="DD853" s="300"/>
      <c r="DE853" s="300"/>
      <c r="DF853" s="300"/>
      <c r="DG853" s="300"/>
      <c r="DH853" s="300"/>
      <c r="DI853" s="300"/>
      <c r="DJ853" s="300"/>
      <c r="DK853" s="300"/>
      <c r="DL853" s="300"/>
      <c r="DM853" s="300"/>
      <c r="DN853" s="300"/>
      <c r="DO853" s="300"/>
      <c r="DP853" s="300"/>
      <c r="DQ853" s="300"/>
      <c r="DR853" s="300"/>
      <c r="DS853" s="300"/>
      <c r="DT853" s="300"/>
      <c r="DU853" s="300"/>
      <c r="DV853" s="300"/>
      <c r="DW853" s="300"/>
      <c r="DX853" s="300"/>
      <c r="DY853" s="300"/>
      <c r="DZ853" s="300"/>
      <c r="EA853" s="300"/>
      <c r="EB853" s="300"/>
      <c r="EC853" s="300"/>
      <c r="ED853" s="300"/>
      <c r="EE853" s="300"/>
      <c r="EF853" s="300"/>
      <c r="EG853" s="301"/>
      <c r="EH853" s="301"/>
      <c r="EI853" s="301"/>
      <c r="EJ853" s="301"/>
      <c r="EK853" s="301"/>
      <c r="EL853" s="301"/>
      <c r="EM853" s="301"/>
      <c r="EN853" s="301"/>
      <c r="EO853" s="301"/>
      <c r="EP853" s="301"/>
      <c r="EQ853" s="301"/>
      <c r="ER853" s="301"/>
      <c r="ES853" s="301"/>
      <c r="ET853" s="301"/>
    </row>
    <row r="854" spans="1:150" x14ac:dyDescent="0.25">
      <c r="A854" s="301"/>
      <c r="C854" s="301"/>
      <c r="D854" s="301"/>
      <c r="E854" s="301"/>
      <c r="F854" s="301"/>
      <c r="G854" s="301"/>
      <c r="H854" s="301"/>
      <c r="I854" s="301"/>
      <c r="J854" s="300"/>
      <c r="K854" s="300"/>
      <c r="L854" s="300"/>
      <c r="M854" s="300"/>
      <c r="N854" s="300"/>
      <c r="O854" s="300"/>
      <c r="P854" s="300"/>
      <c r="Q854" s="300"/>
      <c r="R854" s="300"/>
      <c r="S854" s="300"/>
      <c r="T854" s="300"/>
      <c r="U854" s="300"/>
      <c r="V854" s="300"/>
      <c r="W854" s="300"/>
      <c r="X854" s="300"/>
      <c r="Y854" s="300"/>
      <c r="Z854" s="300"/>
      <c r="AA854" s="300"/>
      <c r="AB854" s="300"/>
      <c r="AC854" s="300"/>
      <c r="AD854" s="300"/>
      <c r="AE854" s="300"/>
      <c r="AF854" s="300"/>
      <c r="AG854" s="300"/>
      <c r="AH854" s="300"/>
      <c r="AI854" s="300"/>
      <c r="AJ854" s="300"/>
      <c r="AK854" s="300"/>
      <c r="AL854" s="300"/>
      <c r="AM854" s="300"/>
      <c r="AN854" s="300"/>
      <c r="AO854" s="300"/>
      <c r="AP854" s="300"/>
      <c r="AQ854" s="300"/>
      <c r="AR854" s="300"/>
      <c r="AS854" s="300"/>
      <c r="AT854" s="300"/>
      <c r="AU854" s="300"/>
      <c r="AV854" s="300"/>
      <c r="AW854" s="300"/>
      <c r="AX854" s="300"/>
      <c r="AY854" s="300"/>
      <c r="AZ854" s="300"/>
      <c r="BA854" s="300"/>
      <c r="BB854" s="300"/>
      <c r="BC854" s="300"/>
      <c r="BD854" s="300"/>
      <c r="BE854" s="300"/>
      <c r="BF854" s="300"/>
      <c r="BG854" s="300"/>
      <c r="BH854" s="300"/>
      <c r="BI854" s="300"/>
      <c r="BJ854" s="300"/>
      <c r="BK854" s="300"/>
      <c r="BL854" s="300"/>
      <c r="BM854" s="300"/>
      <c r="BN854" s="300"/>
      <c r="BO854" s="300"/>
      <c r="BP854" s="300"/>
      <c r="BQ854" s="300"/>
      <c r="BR854" s="300"/>
      <c r="BS854" s="300"/>
      <c r="BT854" s="300"/>
      <c r="BU854" s="300"/>
      <c r="BV854" s="300"/>
      <c r="BW854" s="300"/>
      <c r="BX854" s="300"/>
      <c r="BY854" s="300"/>
      <c r="BZ854" s="300"/>
      <c r="CA854" s="300"/>
      <c r="CB854" s="300"/>
      <c r="CC854" s="300"/>
      <c r="CD854" s="300"/>
      <c r="CE854" s="300"/>
      <c r="CF854" s="300"/>
      <c r="CG854" s="300"/>
      <c r="CH854" s="300"/>
      <c r="CI854" s="300"/>
      <c r="CJ854" s="300"/>
      <c r="CK854" s="300"/>
      <c r="CL854" s="300"/>
      <c r="CM854" s="300"/>
      <c r="CN854" s="300"/>
      <c r="CO854" s="300"/>
      <c r="CP854" s="300"/>
      <c r="CQ854" s="300"/>
      <c r="CR854" s="300"/>
      <c r="CS854" s="300"/>
      <c r="CT854" s="300"/>
      <c r="CU854" s="300"/>
      <c r="CV854" s="300"/>
      <c r="CW854" s="300"/>
      <c r="CX854" s="300"/>
      <c r="CY854" s="300"/>
      <c r="CZ854" s="300"/>
      <c r="DA854" s="300"/>
      <c r="DB854" s="300"/>
      <c r="DC854" s="300"/>
      <c r="DD854" s="300"/>
      <c r="DE854" s="300"/>
      <c r="DF854" s="300"/>
      <c r="DG854" s="300"/>
      <c r="DH854" s="300"/>
      <c r="DI854" s="300"/>
      <c r="DJ854" s="300"/>
      <c r="DK854" s="300"/>
      <c r="DL854" s="300"/>
      <c r="DM854" s="300"/>
      <c r="DN854" s="300"/>
      <c r="DO854" s="300"/>
      <c r="DP854" s="300"/>
      <c r="DQ854" s="300"/>
      <c r="DR854" s="300"/>
      <c r="DS854" s="300"/>
      <c r="DT854" s="300"/>
      <c r="DU854" s="300"/>
      <c r="DV854" s="300"/>
      <c r="DW854" s="300"/>
      <c r="DX854" s="300"/>
      <c r="DY854" s="300"/>
      <c r="DZ854" s="300"/>
      <c r="EA854" s="300"/>
      <c r="EB854" s="300"/>
      <c r="EC854" s="300"/>
      <c r="ED854" s="300"/>
      <c r="EE854" s="300"/>
      <c r="EF854" s="300"/>
      <c r="EG854" s="301"/>
      <c r="EH854" s="301"/>
      <c r="EI854" s="301"/>
      <c r="EJ854" s="301"/>
      <c r="EK854" s="301"/>
      <c r="EL854" s="301"/>
      <c r="EM854" s="301"/>
      <c r="EN854" s="301"/>
      <c r="EO854" s="301"/>
      <c r="EP854" s="301"/>
      <c r="EQ854" s="301"/>
      <c r="ER854" s="301"/>
      <c r="ES854" s="301"/>
      <c r="ET854" s="301"/>
    </row>
    <row r="855" spans="1:150" x14ac:dyDescent="0.25">
      <c r="A855" s="301"/>
    </row>
    <row r="856" spans="1:150" x14ac:dyDescent="0.25">
      <c r="A856" s="301"/>
    </row>
    <row r="857" spans="1:150" x14ac:dyDescent="0.25">
      <c r="A857" s="301"/>
    </row>
    <row r="858" spans="1:150" x14ac:dyDescent="0.25">
      <c r="A858" s="301"/>
    </row>
    <row r="859" spans="1:150" x14ac:dyDescent="0.25">
      <c r="A859" s="301"/>
    </row>
    <row r="860" spans="1:150" x14ac:dyDescent="0.25">
      <c r="A860" s="301"/>
    </row>
    <row r="861" spans="1:150" x14ac:dyDescent="0.25">
      <c r="A861" s="301"/>
    </row>
    <row r="862" spans="1:150" x14ac:dyDescent="0.25">
      <c r="A862" s="301"/>
    </row>
    <row r="863" spans="1:150" x14ac:dyDescent="0.25">
      <c r="A863" s="301"/>
    </row>
    <row r="864" spans="1:150" x14ac:dyDescent="0.25">
      <c r="A864" s="301"/>
    </row>
    <row r="865" spans="1:1" x14ac:dyDescent="0.25">
      <c r="A865" s="301"/>
    </row>
    <row r="866" spans="1:1" x14ac:dyDescent="0.25">
      <c r="A866" s="301"/>
    </row>
    <row r="867" spans="1:1" x14ac:dyDescent="0.25">
      <c r="A867" s="301"/>
    </row>
    <row r="868" spans="1:1" x14ac:dyDescent="0.25">
      <c r="A868" s="301"/>
    </row>
    <row r="869" spans="1:1" x14ac:dyDescent="0.25">
      <c r="A869" s="301"/>
    </row>
    <row r="870" spans="1:1" x14ac:dyDescent="0.25">
      <c r="A870" s="301"/>
    </row>
    <row r="871" spans="1:1" x14ac:dyDescent="0.25">
      <c r="A871" s="301"/>
    </row>
    <row r="872" spans="1:1" x14ac:dyDescent="0.25">
      <c r="A872" s="301"/>
    </row>
    <row r="873" spans="1:1" x14ac:dyDescent="0.25">
      <c r="A873" s="301"/>
    </row>
    <row r="874" spans="1:1" x14ac:dyDescent="0.25">
      <c r="A874" s="301"/>
    </row>
    <row r="875" spans="1:1" x14ac:dyDescent="0.25">
      <c r="A875" s="301"/>
    </row>
    <row r="876" spans="1:1" x14ac:dyDescent="0.25">
      <c r="A876" s="301"/>
    </row>
    <row r="877" spans="1:1" x14ac:dyDescent="0.25">
      <c r="A877" s="301"/>
    </row>
    <row r="878" spans="1:1" x14ac:dyDescent="0.25">
      <c r="A878" s="301"/>
    </row>
    <row r="879" spans="1:1" x14ac:dyDescent="0.25">
      <c r="A879" s="301"/>
    </row>
    <row r="880" spans="1:1" x14ac:dyDescent="0.25">
      <c r="A880" s="301"/>
    </row>
    <row r="881" spans="1:1" x14ac:dyDescent="0.25">
      <c r="A881" s="301"/>
    </row>
    <row r="882" spans="1:1" x14ac:dyDescent="0.25">
      <c r="A882" s="301"/>
    </row>
    <row r="883" spans="1:1" x14ac:dyDescent="0.25">
      <c r="A883" s="301"/>
    </row>
    <row r="884" spans="1:1" x14ac:dyDescent="0.25">
      <c r="A884" s="301"/>
    </row>
    <row r="885" spans="1:1" x14ac:dyDescent="0.25">
      <c r="A885" s="301"/>
    </row>
    <row r="886" spans="1:1" x14ac:dyDescent="0.25">
      <c r="A886" s="301"/>
    </row>
    <row r="887" spans="1:1" x14ac:dyDescent="0.25">
      <c r="A887" s="301"/>
    </row>
    <row r="888" spans="1:1" x14ac:dyDescent="0.25">
      <c r="A888" s="301"/>
    </row>
    <row r="889" spans="1:1" x14ac:dyDescent="0.25">
      <c r="A889" s="301"/>
    </row>
    <row r="890" spans="1:1" x14ac:dyDescent="0.25">
      <c r="A890" s="301"/>
    </row>
    <row r="891" spans="1:1" x14ac:dyDescent="0.25">
      <c r="A891" s="301"/>
    </row>
    <row r="892" spans="1:1" x14ac:dyDescent="0.25">
      <c r="A892" s="301"/>
    </row>
    <row r="893" spans="1:1" x14ac:dyDescent="0.25">
      <c r="A893" s="301"/>
    </row>
    <row r="894" spans="1:1" x14ac:dyDescent="0.25">
      <c r="A894" s="301"/>
    </row>
    <row r="895" spans="1:1" x14ac:dyDescent="0.25">
      <c r="A895" s="301"/>
    </row>
    <row r="896" spans="1:1" x14ac:dyDescent="0.25">
      <c r="A896" s="301"/>
    </row>
    <row r="897" spans="1:1" x14ac:dyDescent="0.25">
      <c r="A897" s="301"/>
    </row>
    <row r="898" spans="1:1" x14ac:dyDescent="0.25">
      <c r="A898" s="301"/>
    </row>
    <row r="899" spans="1:1" x14ac:dyDescent="0.25">
      <c r="A899" s="301"/>
    </row>
    <row r="900" spans="1:1" x14ac:dyDescent="0.25">
      <c r="A900" s="301"/>
    </row>
    <row r="901" spans="1:1" x14ac:dyDescent="0.25">
      <c r="A901" s="301"/>
    </row>
    <row r="902" spans="1:1" x14ac:dyDescent="0.25">
      <c r="A902" s="301"/>
    </row>
    <row r="903" spans="1:1" x14ac:dyDescent="0.25">
      <c r="A903" s="301"/>
    </row>
    <row r="904" spans="1:1" x14ac:dyDescent="0.25">
      <c r="A904" s="301"/>
    </row>
    <row r="905" spans="1:1" x14ac:dyDescent="0.25">
      <c r="A905" s="301"/>
    </row>
    <row r="906" spans="1:1" x14ac:dyDescent="0.25">
      <c r="A906" s="301"/>
    </row>
    <row r="907" spans="1:1" x14ac:dyDescent="0.25">
      <c r="A907" s="301"/>
    </row>
    <row r="908" spans="1:1" x14ac:dyDescent="0.25">
      <c r="A908" s="301"/>
    </row>
    <row r="909" spans="1:1" x14ac:dyDescent="0.25">
      <c r="A909" s="301"/>
    </row>
    <row r="910" spans="1:1" x14ac:dyDescent="0.25">
      <c r="A910" s="301"/>
    </row>
    <row r="911" spans="1:1" x14ac:dyDescent="0.25">
      <c r="A911" s="301"/>
    </row>
    <row r="912" spans="1:1" x14ac:dyDescent="0.25">
      <c r="A912" s="301"/>
    </row>
    <row r="913" spans="1:1" x14ac:dyDescent="0.25">
      <c r="A913" s="301"/>
    </row>
    <row r="914" spans="1:1" x14ac:dyDescent="0.25">
      <c r="A914" s="301"/>
    </row>
    <row r="915" spans="1:1" x14ac:dyDescent="0.25">
      <c r="A915" s="301"/>
    </row>
    <row r="916" spans="1:1" x14ac:dyDescent="0.25">
      <c r="A916" s="301"/>
    </row>
    <row r="917" spans="1:1" x14ac:dyDescent="0.25">
      <c r="A917" s="301"/>
    </row>
    <row r="918" spans="1:1" x14ac:dyDescent="0.25">
      <c r="A918" s="301"/>
    </row>
    <row r="919" spans="1:1" x14ac:dyDescent="0.25">
      <c r="A919" s="301"/>
    </row>
    <row r="920" spans="1:1" x14ac:dyDescent="0.25">
      <c r="A920" s="301"/>
    </row>
    <row r="921" spans="1:1" x14ac:dyDescent="0.25">
      <c r="A921" s="301"/>
    </row>
    <row r="922" spans="1:1" x14ac:dyDescent="0.25">
      <c r="A922" s="301"/>
    </row>
    <row r="923" spans="1:1" x14ac:dyDescent="0.25">
      <c r="A923" s="301"/>
    </row>
    <row r="924" spans="1:1" x14ac:dyDescent="0.25">
      <c r="A924" s="301"/>
    </row>
    <row r="925" spans="1:1" x14ac:dyDescent="0.25">
      <c r="A925" s="301"/>
    </row>
    <row r="926" spans="1:1" x14ac:dyDescent="0.25">
      <c r="A926" s="301"/>
    </row>
    <row r="927" spans="1:1" x14ac:dyDescent="0.25">
      <c r="A927" s="301"/>
    </row>
    <row r="928" spans="1:1" x14ac:dyDescent="0.25">
      <c r="A928" s="301"/>
    </row>
    <row r="929" spans="1:1" x14ac:dyDescent="0.25">
      <c r="A929" s="301"/>
    </row>
    <row r="930" spans="1:1" x14ac:dyDescent="0.25">
      <c r="A930" s="301"/>
    </row>
    <row r="931" spans="1:1" x14ac:dyDescent="0.25">
      <c r="A931" s="301"/>
    </row>
    <row r="932" spans="1:1" x14ac:dyDescent="0.25">
      <c r="A932" s="301"/>
    </row>
    <row r="933" spans="1:1" x14ac:dyDescent="0.25">
      <c r="A933" s="301"/>
    </row>
    <row r="934" spans="1:1" x14ac:dyDescent="0.25">
      <c r="A934" s="301"/>
    </row>
    <row r="935" spans="1:1" x14ac:dyDescent="0.25">
      <c r="A935" s="301"/>
    </row>
    <row r="936" spans="1:1" x14ac:dyDescent="0.25">
      <c r="A936" s="301"/>
    </row>
    <row r="937" spans="1:1" x14ac:dyDescent="0.25">
      <c r="A937" s="301"/>
    </row>
    <row r="938" spans="1:1" x14ac:dyDescent="0.25">
      <c r="A938" s="301"/>
    </row>
    <row r="939" spans="1:1" x14ac:dyDescent="0.25">
      <c r="A939" s="301"/>
    </row>
    <row r="940" spans="1:1" x14ac:dyDescent="0.25">
      <c r="A940" s="301"/>
    </row>
    <row r="941" spans="1:1" x14ac:dyDescent="0.25">
      <c r="A941" s="301"/>
    </row>
    <row r="942" spans="1:1" x14ac:dyDescent="0.25">
      <c r="A942" s="301"/>
    </row>
    <row r="943" spans="1:1" x14ac:dyDescent="0.25">
      <c r="A943" s="301"/>
    </row>
    <row r="944" spans="1:1" x14ac:dyDescent="0.25">
      <c r="A944" s="301"/>
    </row>
    <row r="945" spans="1:1" x14ac:dyDescent="0.25">
      <c r="A945" s="301"/>
    </row>
    <row r="946" spans="1:1" x14ac:dyDescent="0.25">
      <c r="A946" s="301"/>
    </row>
    <row r="947" spans="1:1" x14ac:dyDescent="0.25">
      <c r="A947" s="301"/>
    </row>
    <row r="948" spans="1:1" x14ac:dyDescent="0.25">
      <c r="A948" s="301"/>
    </row>
    <row r="949" spans="1:1" x14ac:dyDescent="0.25">
      <c r="A949" s="301"/>
    </row>
    <row r="950" spans="1:1" x14ac:dyDescent="0.25">
      <c r="A950" s="301"/>
    </row>
    <row r="951" spans="1:1" x14ac:dyDescent="0.25">
      <c r="A951" s="301"/>
    </row>
    <row r="952" spans="1:1" x14ac:dyDescent="0.25">
      <c r="A952" s="301"/>
    </row>
    <row r="953" spans="1:1" x14ac:dyDescent="0.25">
      <c r="A953" s="301"/>
    </row>
    <row r="954" spans="1:1" x14ac:dyDescent="0.25">
      <c r="A954" s="301"/>
    </row>
    <row r="955" spans="1:1" x14ac:dyDescent="0.25">
      <c r="A955" s="301"/>
    </row>
    <row r="956" spans="1:1" x14ac:dyDescent="0.25">
      <c r="A956" s="301"/>
    </row>
    <row r="957" spans="1:1" x14ac:dyDescent="0.25">
      <c r="A957" s="301"/>
    </row>
    <row r="958" spans="1:1" x14ac:dyDescent="0.25">
      <c r="A958" s="301"/>
    </row>
    <row r="959" spans="1:1" x14ac:dyDescent="0.25">
      <c r="A959" s="301"/>
    </row>
    <row r="960" spans="1:1" x14ac:dyDescent="0.25">
      <c r="A960" s="301"/>
    </row>
    <row r="961" spans="1:1" x14ac:dyDescent="0.25">
      <c r="A961" s="301"/>
    </row>
    <row r="962" spans="1:1" x14ac:dyDescent="0.25">
      <c r="A962" s="301"/>
    </row>
    <row r="963" spans="1:1" x14ac:dyDescent="0.25">
      <c r="A963" s="301"/>
    </row>
    <row r="964" spans="1:1" x14ac:dyDescent="0.25">
      <c r="A964" s="301"/>
    </row>
    <row r="965" spans="1:1" x14ac:dyDescent="0.25">
      <c r="A965" s="301"/>
    </row>
    <row r="966" spans="1:1" x14ac:dyDescent="0.25">
      <c r="A966" s="301"/>
    </row>
    <row r="967" spans="1:1" x14ac:dyDescent="0.25">
      <c r="A967" s="301"/>
    </row>
    <row r="968" spans="1:1" x14ac:dyDescent="0.25">
      <c r="A968" s="301"/>
    </row>
    <row r="969" spans="1:1" x14ac:dyDescent="0.25">
      <c r="A969" s="301"/>
    </row>
    <row r="970" spans="1:1" x14ac:dyDescent="0.25">
      <c r="A970" s="301"/>
    </row>
    <row r="971" spans="1:1" x14ac:dyDescent="0.25">
      <c r="A971" s="301"/>
    </row>
    <row r="972" spans="1:1" x14ac:dyDescent="0.25">
      <c r="A972" s="301"/>
    </row>
    <row r="973" spans="1:1" x14ac:dyDescent="0.25">
      <c r="A973" s="301"/>
    </row>
    <row r="974" spans="1:1" x14ac:dyDescent="0.25">
      <c r="A974" s="301"/>
    </row>
    <row r="975" spans="1:1" x14ac:dyDescent="0.25">
      <c r="A975" s="301"/>
    </row>
    <row r="976" spans="1:1" x14ac:dyDescent="0.25">
      <c r="A976" s="301"/>
    </row>
    <row r="977" spans="1:1" x14ac:dyDescent="0.25">
      <c r="A977" s="301"/>
    </row>
    <row r="978" spans="1:1" x14ac:dyDescent="0.25">
      <c r="A978" s="301"/>
    </row>
    <row r="979" spans="1:1" x14ac:dyDescent="0.25">
      <c r="A979" s="301"/>
    </row>
    <row r="980" spans="1:1" x14ac:dyDescent="0.25">
      <c r="A980" s="301"/>
    </row>
    <row r="981" spans="1:1" x14ac:dyDescent="0.25">
      <c r="A981" s="301"/>
    </row>
    <row r="982" spans="1:1" x14ac:dyDescent="0.25">
      <c r="A982" s="301"/>
    </row>
    <row r="983" spans="1:1" x14ac:dyDescent="0.25">
      <c r="A983" s="301"/>
    </row>
    <row r="984" spans="1:1" x14ac:dyDescent="0.25">
      <c r="A984" s="301"/>
    </row>
    <row r="985" spans="1:1" x14ac:dyDescent="0.25">
      <c r="A985" s="301"/>
    </row>
    <row r="986" spans="1:1" x14ac:dyDescent="0.25">
      <c r="A986" s="301"/>
    </row>
    <row r="987" spans="1:1" x14ac:dyDescent="0.25">
      <c r="A987" s="301"/>
    </row>
    <row r="988" spans="1:1" x14ac:dyDescent="0.25">
      <c r="A988" s="301"/>
    </row>
    <row r="989" spans="1:1" x14ac:dyDescent="0.25">
      <c r="A989" s="301"/>
    </row>
    <row r="990" spans="1:1" x14ac:dyDescent="0.25">
      <c r="A990" s="301"/>
    </row>
    <row r="991" spans="1:1" x14ac:dyDescent="0.25">
      <c r="A991" s="301"/>
    </row>
    <row r="992" spans="1:1" x14ac:dyDescent="0.25">
      <c r="A992" s="301"/>
    </row>
    <row r="993" spans="1:1" x14ac:dyDescent="0.25">
      <c r="A993" s="301"/>
    </row>
    <row r="994" spans="1:1" x14ac:dyDescent="0.25">
      <c r="A994" s="301"/>
    </row>
    <row r="995" spans="1:1" x14ac:dyDescent="0.25">
      <c r="A995" s="301"/>
    </row>
    <row r="996" spans="1:1" x14ac:dyDescent="0.25">
      <c r="A996" s="301"/>
    </row>
    <row r="997" spans="1:1" x14ac:dyDescent="0.25">
      <c r="A997" s="301"/>
    </row>
    <row r="998" spans="1:1" x14ac:dyDescent="0.25">
      <c r="A998" s="301"/>
    </row>
    <row r="999" spans="1:1" x14ac:dyDescent="0.25">
      <c r="A999" s="301"/>
    </row>
    <row r="1000" spans="1:1" x14ac:dyDescent="0.25">
      <c r="A1000" s="301"/>
    </row>
    <row r="1001" spans="1:1" x14ac:dyDescent="0.25">
      <c r="A1001" s="301"/>
    </row>
    <row r="1002" spans="1:1" x14ac:dyDescent="0.25">
      <c r="A1002" s="301"/>
    </row>
    <row r="1003" spans="1:1" x14ac:dyDescent="0.25">
      <c r="A1003" s="301"/>
    </row>
    <row r="1004" spans="1:1" x14ac:dyDescent="0.25">
      <c r="A1004" s="301"/>
    </row>
    <row r="1005" spans="1:1" x14ac:dyDescent="0.25">
      <c r="A1005" s="301"/>
    </row>
    <row r="1006" spans="1:1" x14ac:dyDescent="0.25">
      <c r="A1006" s="301"/>
    </row>
    <row r="1007" spans="1:1" x14ac:dyDescent="0.25">
      <c r="A1007" s="301"/>
    </row>
    <row r="1008" spans="1:1" x14ac:dyDescent="0.25">
      <c r="A1008" s="301"/>
    </row>
    <row r="1009" spans="1:1" x14ac:dyDescent="0.25">
      <c r="A1009" s="301"/>
    </row>
    <row r="1010" spans="1:1" x14ac:dyDescent="0.25">
      <c r="A1010" s="301"/>
    </row>
    <row r="1011" spans="1:1" x14ac:dyDescent="0.25">
      <c r="A1011" s="301"/>
    </row>
    <row r="1012" spans="1:1" x14ac:dyDescent="0.25">
      <c r="A1012" s="301"/>
    </row>
    <row r="1013" spans="1:1" x14ac:dyDescent="0.25">
      <c r="A1013" s="301"/>
    </row>
    <row r="1014" spans="1:1" x14ac:dyDescent="0.25">
      <c r="A1014" s="301"/>
    </row>
    <row r="1015" spans="1:1" x14ac:dyDescent="0.25">
      <c r="A1015" s="301"/>
    </row>
    <row r="1016" spans="1:1" x14ac:dyDescent="0.25">
      <c r="A1016" s="301"/>
    </row>
    <row r="1017" spans="1:1" x14ac:dyDescent="0.25">
      <c r="A1017" s="301"/>
    </row>
    <row r="1018" spans="1:1" x14ac:dyDescent="0.25">
      <c r="A1018" s="301"/>
    </row>
    <row r="1019" spans="1:1" x14ac:dyDescent="0.25">
      <c r="A1019" s="301"/>
    </row>
    <row r="1020" spans="1:1" x14ac:dyDescent="0.25">
      <c r="A1020" s="301"/>
    </row>
    <row r="1021" spans="1:1" x14ac:dyDescent="0.25">
      <c r="A1021" s="301"/>
    </row>
    <row r="1022" spans="1:1" x14ac:dyDescent="0.25">
      <c r="A1022" s="301"/>
    </row>
    <row r="1023" spans="1:1" x14ac:dyDescent="0.25">
      <c r="A1023" s="301"/>
    </row>
    <row r="1024" spans="1:1" x14ac:dyDescent="0.25">
      <c r="A1024" s="301"/>
    </row>
    <row r="1025" spans="1:1" x14ac:dyDescent="0.25">
      <c r="A1025" s="301"/>
    </row>
    <row r="1026" spans="1:1" x14ac:dyDescent="0.25">
      <c r="A1026" s="301"/>
    </row>
    <row r="1027" spans="1:1" x14ac:dyDescent="0.25">
      <c r="A1027" s="301"/>
    </row>
    <row r="1028" spans="1:1" x14ac:dyDescent="0.25">
      <c r="A1028" s="301"/>
    </row>
    <row r="1029" spans="1:1" x14ac:dyDescent="0.25">
      <c r="A1029" s="301"/>
    </row>
    <row r="1030" spans="1:1" x14ac:dyDescent="0.25">
      <c r="A1030" s="301"/>
    </row>
    <row r="1031" spans="1:1" x14ac:dyDescent="0.25">
      <c r="A1031" s="301"/>
    </row>
    <row r="1032" spans="1:1" x14ac:dyDescent="0.25">
      <c r="A1032" s="301"/>
    </row>
    <row r="1033" spans="1:1" x14ac:dyDescent="0.25">
      <c r="A1033" s="301"/>
    </row>
    <row r="1034" spans="1:1" x14ac:dyDescent="0.25">
      <c r="A1034" s="301"/>
    </row>
    <row r="1035" spans="1:1" x14ac:dyDescent="0.25">
      <c r="A1035" s="301"/>
    </row>
    <row r="1036" spans="1:1" x14ac:dyDescent="0.25">
      <c r="A1036" s="301"/>
    </row>
    <row r="1037" spans="1:1" x14ac:dyDescent="0.25">
      <c r="A1037" s="301"/>
    </row>
    <row r="1038" spans="1:1" x14ac:dyDescent="0.25">
      <c r="A1038" s="301"/>
    </row>
    <row r="1039" spans="1:1" x14ac:dyDescent="0.25">
      <c r="A1039" s="301"/>
    </row>
    <row r="1040" spans="1:1" x14ac:dyDescent="0.25">
      <c r="A1040" s="301"/>
    </row>
    <row r="1041" spans="1:1" x14ac:dyDescent="0.25">
      <c r="A1041" s="301"/>
    </row>
    <row r="1042" spans="1:1" x14ac:dyDescent="0.25">
      <c r="A1042" s="301"/>
    </row>
    <row r="1043" spans="1:1" x14ac:dyDescent="0.25">
      <c r="A1043" s="301"/>
    </row>
    <row r="1044" spans="1:1" x14ac:dyDescent="0.25">
      <c r="A1044" s="301"/>
    </row>
    <row r="1045" spans="1:1" x14ac:dyDescent="0.25">
      <c r="A1045" s="301"/>
    </row>
    <row r="1046" spans="1:1" x14ac:dyDescent="0.25">
      <c r="A1046" s="301"/>
    </row>
    <row r="1047" spans="1:1" x14ac:dyDescent="0.25">
      <c r="A1047" s="301"/>
    </row>
    <row r="1048" spans="1:1" x14ac:dyDescent="0.25">
      <c r="A1048" s="301"/>
    </row>
    <row r="1049" spans="1:1" x14ac:dyDescent="0.25">
      <c r="A1049" s="301"/>
    </row>
    <row r="1050" spans="1:1" x14ac:dyDescent="0.25">
      <c r="A1050" s="301"/>
    </row>
    <row r="1051" spans="1:1" x14ac:dyDescent="0.25">
      <c r="A1051" s="301"/>
    </row>
    <row r="1052" spans="1:1" x14ac:dyDescent="0.25">
      <c r="A1052" s="301"/>
    </row>
    <row r="1053" spans="1:1" x14ac:dyDescent="0.25">
      <c r="A1053" s="301"/>
    </row>
    <row r="1054" spans="1:1" x14ac:dyDescent="0.25">
      <c r="A1054" s="301"/>
    </row>
    <row r="1055" spans="1:1" x14ac:dyDescent="0.25">
      <c r="A1055" s="301"/>
    </row>
    <row r="1056" spans="1:1" x14ac:dyDescent="0.25">
      <c r="A1056" s="301"/>
    </row>
    <row r="1057" spans="1:1" x14ac:dyDescent="0.25">
      <c r="A1057" s="301"/>
    </row>
    <row r="1058" spans="1:1" x14ac:dyDescent="0.25">
      <c r="A1058" s="301"/>
    </row>
    <row r="1059" spans="1:1" x14ac:dyDescent="0.25">
      <c r="A1059" s="301"/>
    </row>
    <row r="1060" spans="1:1" x14ac:dyDescent="0.25">
      <c r="A1060" s="301"/>
    </row>
    <row r="1061" spans="1:1" x14ac:dyDescent="0.25">
      <c r="A1061" s="301"/>
    </row>
    <row r="1062" spans="1:1" x14ac:dyDescent="0.25">
      <c r="A1062" s="301"/>
    </row>
    <row r="1063" spans="1:1" x14ac:dyDescent="0.25">
      <c r="A1063" s="301"/>
    </row>
    <row r="1064" spans="1:1" x14ac:dyDescent="0.25">
      <c r="A1064" s="301"/>
    </row>
    <row r="1065" spans="1:1" x14ac:dyDescent="0.25">
      <c r="A1065" s="301"/>
    </row>
    <row r="1066" spans="1:1" x14ac:dyDescent="0.25">
      <c r="A1066" s="301"/>
    </row>
    <row r="1067" spans="1:1" x14ac:dyDescent="0.25">
      <c r="A1067" s="301"/>
    </row>
    <row r="1068" spans="1:1" x14ac:dyDescent="0.25">
      <c r="A1068" s="301"/>
    </row>
    <row r="1069" spans="1:1" x14ac:dyDescent="0.25">
      <c r="A1069" s="301"/>
    </row>
    <row r="1070" spans="1:1" x14ac:dyDescent="0.25">
      <c r="A1070" s="301"/>
    </row>
    <row r="1071" spans="1:1" x14ac:dyDescent="0.25">
      <c r="A1071" s="301"/>
    </row>
    <row r="1072" spans="1:1" x14ac:dyDescent="0.25">
      <c r="A1072" s="301"/>
    </row>
    <row r="1073" spans="1:1" x14ac:dyDescent="0.25">
      <c r="A1073" s="301"/>
    </row>
    <row r="1074" spans="1:1" x14ac:dyDescent="0.25">
      <c r="A1074" s="301"/>
    </row>
    <row r="1075" spans="1:1" x14ac:dyDescent="0.25">
      <c r="A1075" s="301"/>
    </row>
    <row r="1076" spans="1:1" x14ac:dyDescent="0.25">
      <c r="A1076" s="301"/>
    </row>
    <row r="1077" spans="1:1" x14ac:dyDescent="0.25">
      <c r="A1077" s="301"/>
    </row>
    <row r="1078" spans="1:1" x14ac:dyDescent="0.25">
      <c r="A1078" s="301"/>
    </row>
    <row r="1079" spans="1:1" x14ac:dyDescent="0.25">
      <c r="A1079" s="301"/>
    </row>
    <row r="1080" spans="1:1" x14ac:dyDescent="0.25">
      <c r="A1080" s="301"/>
    </row>
    <row r="1081" spans="1:1" x14ac:dyDescent="0.25">
      <c r="A1081" s="301"/>
    </row>
    <row r="1082" spans="1:1" x14ac:dyDescent="0.25">
      <c r="A1082" s="301"/>
    </row>
    <row r="1083" spans="1:1" x14ac:dyDescent="0.25">
      <c r="A1083" s="301"/>
    </row>
    <row r="1084" spans="1:1" x14ac:dyDescent="0.25">
      <c r="A1084" s="301"/>
    </row>
    <row r="1085" spans="1:1" x14ac:dyDescent="0.25">
      <c r="A1085" s="301"/>
    </row>
    <row r="1086" spans="1:1" x14ac:dyDescent="0.25">
      <c r="A1086" s="301"/>
    </row>
    <row r="1087" spans="1:1" x14ac:dyDescent="0.25">
      <c r="A1087" s="301"/>
    </row>
    <row r="1088" spans="1:1" x14ac:dyDescent="0.25">
      <c r="A1088" s="301"/>
    </row>
    <row r="1089" spans="1:1" x14ac:dyDescent="0.25">
      <c r="A1089" s="301"/>
    </row>
    <row r="1090" spans="1:1" x14ac:dyDescent="0.25">
      <c r="A1090" s="301"/>
    </row>
    <row r="1091" spans="1:1" x14ac:dyDescent="0.25">
      <c r="A1091" s="301"/>
    </row>
    <row r="1092" spans="1:1" x14ac:dyDescent="0.25">
      <c r="A1092" s="301"/>
    </row>
    <row r="1093" spans="1:1" x14ac:dyDescent="0.25">
      <c r="A1093" s="301"/>
    </row>
    <row r="1094" spans="1:1" x14ac:dyDescent="0.25">
      <c r="A1094" s="301"/>
    </row>
    <row r="1095" spans="1:1" x14ac:dyDescent="0.25">
      <c r="A1095" s="301"/>
    </row>
    <row r="1096" spans="1:1" x14ac:dyDescent="0.25">
      <c r="A1096" s="301"/>
    </row>
    <row r="1097" spans="1:1" x14ac:dyDescent="0.25">
      <c r="A1097" s="301"/>
    </row>
    <row r="1098" spans="1:1" x14ac:dyDescent="0.25">
      <c r="A1098" s="301"/>
    </row>
    <row r="1099" spans="1:1" x14ac:dyDescent="0.25">
      <c r="A1099" s="301"/>
    </row>
    <row r="1100" spans="1:1" x14ac:dyDescent="0.25">
      <c r="A1100" s="301"/>
    </row>
    <row r="1101" spans="1:1" x14ac:dyDescent="0.25">
      <c r="A1101" s="301"/>
    </row>
    <row r="1102" spans="1:1" x14ac:dyDescent="0.25">
      <c r="A1102" s="301"/>
    </row>
    <row r="1103" spans="1:1" x14ac:dyDescent="0.25">
      <c r="A1103" s="301"/>
    </row>
    <row r="1104" spans="1:1" x14ac:dyDescent="0.25">
      <c r="A1104" s="301"/>
    </row>
    <row r="1105" spans="1:1" x14ac:dyDescent="0.25">
      <c r="A1105" s="301"/>
    </row>
    <row r="1106" spans="1:1" x14ac:dyDescent="0.25">
      <c r="A1106" s="301"/>
    </row>
    <row r="1107" spans="1:1" x14ac:dyDescent="0.25">
      <c r="A1107" s="301"/>
    </row>
    <row r="1108" spans="1:1" x14ac:dyDescent="0.25">
      <c r="A1108" s="301"/>
    </row>
    <row r="1109" spans="1:1" x14ac:dyDescent="0.25">
      <c r="A1109" s="301"/>
    </row>
    <row r="1110" spans="1:1" x14ac:dyDescent="0.25">
      <c r="A1110" s="301"/>
    </row>
    <row r="1111" spans="1:1" x14ac:dyDescent="0.25">
      <c r="A1111" s="301"/>
    </row>
    <row r="1112" spans="1:1" x14ac:dyDescent="0.25">
      <c r="A1112" s="301"/>
    </row>
    <row r="1113" spans="1:1" x14ac:dyDescent="0.25">
      <c r="A1113" s="301"/>
    </row>
    <row r="1114" spans="1:1" x14ac:dyDescent="0.25">
      <c r="A1114" s="301"/>
    </row>
    <row r="1115" spans="1:1" x14ac:dyDescent="0.25">
      <c r="A1115" s="301"/>
    </row>
    <row r="1116" spans="1:1" x14ac:dyDescent="0.25">
      <c r="A1116" s="301"/>
    </row>
    <row r="1117" spans="1:1" x14ac:dyDescent="0.25">
      <c r="A1117" s="301"/>
    </row>
    <row r="1118" spans="1:1" x14ac:dyDescent="0.25">
      <c r="A1118" s="301"/>
    </row>
    <row r="1119" spans="1:1" x14ac:dyDescent="0.25">
      <c r="A1119" s="301"/>
    </row>
    <row r="1120" spans="1:1" x14ac:dyDescent="0.25">
      <c r="A1120" s="301"/>
    </row>
    <row r="1121" spans="1:1" x14ac:dyDescent="0.25">
      <c r="A1121" s="301"/>
    </row>
    <row r="1122" spans="1:1" x14ac:dyDescent="0.25">
      <c r="A1122" s="301"/>
    </row>
    <row r="1123" spans="1:1" x14ac:dyDescent="0.25">
      <c r="A1123" s="301"/>
    </row>
    <row r="1124" spans="1:1" x14ac:dyDescent="0.25">
      <c r="A1124" s="301"/>
    </row>
    <row r="1125" spans="1:1" x14ac:dyDescent="0.25">
      <c r="A1125" s="301"/>
    </row>
    <row r="1126" spans="1:1" x14ac:dyDescent="0.25">
      <c r="A1126" s="301"/>
    </row>
    <row r="1127" spans="1:1" x14ac:dyDescent="0.25">
      <c r="A1127" s="301"/>
    </row>
    <row r="1128" spans="1:1" x14ac:dyDescent="0.25">
      <c r="A1128" s="301"/>
    </row>
    <row r="1129" spans="1:1" x14ac:dyDescent="0.25">
      <c r="A1129" s="301"/>
    </row>
    <row r="1130" spans="1:1" x14ac:dyDescent="0.25">
      <c r="A1130" s="301"/>
    </row>
    <row r="1131" spans="1:1" x14ac:dyDescent="0.25">
      <c r="A1131" s="301"/>
    </row>
    <row r="1132" spans="1:1" x14ac:dyDescent="0.25">
      <c r="A1132" s="301"/>
    </row>
    <row r="1133" spans="1:1" x14ac:dyDescent="0.25">
      <c r="A1133" s="301"/>
    </row>
    <row r="1134" spans="1:1" x14ac:dyDescent="0.25">
      <c r="A1134" s="301"/>
    </row>
    <row r="1135" spans="1:1" x14ac:dyDescent="0.25">
      <c r="A1135" s="301"/>
    </row>
    <row r="1136" spans="1:1" x14ac:dyDescent="0.25">
      <c r="A1136" s="301"/>
    </row>
    <row r="1137" spans="1:1" x14ac:dyDescent="0.25">
      <c r="A1137" s="301"/>
    </row>
    <row r="1138" spans="1:1" x14ac:dyDescent="0.25">
      <c r="A1138" s="301"/>
    </row>
    <row r="1139" spans="1:1" x14ac:dyDescent="0.25">
      <c r="A1139" s="301"/>
    </row>
    <row r="1140" spans="1:1" x14ac:dyDescent="0.25">
      <c r="A1140" s="301"/>
    </row>
    <row r="1141" spans="1:1" x14ac:dyDescent="0.25">
      <c r="A1141" s="301"/>
    </row>
    <row r="1142" spans="1:1" x14ac:dyDescent="0.25">
      <c r="A1142" s="301"/>
    </row>
    <row r="1143" spans="1:1" x14ac:dyDescent="0.25">
      <c r="A1143" s="301"/>
    </row>
    <row r="1144" spans="1:1" x14ac:dyDescent="0.25">
      <c r="A1144" s="301"/>
    </row>
    <row r="1145" spans="1:1" x14ac:dyDescent="0.25">
      <c r="A1145" s="301"/>
    </row>
    <row r="1146" spans="1:1" x14ac:dyDescent="0.25">
      <c r="A1146" s="301"/>
    </row>
    <row r="1147" spans="1:1" x14ac:dyDescent="0.25">
      <c r="A1147" s="301"/>
    </row>
    <row r="1148" spans="1:1" x14ac:dyDescent="0.25">
      <c r="A1148" s="301"/>
    </row>
    <row r="1149" spans="1:1" x14ac:dyDescent="0.25">
      <c r="A1149" s="301"/>
    </row>
    <row r="1150" spans="1:1" x14ac:dyDescent="0.25">
      <c r="A1150" s="301"/>
    </row>
    <row r="1151" spans="1:1" x14ac:dyDescent="0.25">
      <c r="A1151" s="301"/>
    </row>
    <row r="1152" spans="1:1" x14ac:dyDescent="0.25">
      <c r="A1152" s="301"/>
    </row>
    <row r="1153" spans="1:1" x14ac:dyDescent="0.25">
      <c r="A1153" s="301"/>
    </row>
    <row r="1154" spans="1:1" x14ac:dyDescent="0.25">
      <c r="A1154" s="301"/>
    </row>
    <row r="1155" spans="1:1" x14ac:dyDescent="0.25">
      <c r="A1155" s="301"/>
    </row>
    <row r="1156" spans="1:1" x14ac:dyDescent="0.25">
      <c r="A1156" s="301"/>
    </row>
    <row r="1157" spans="1:1" x14ac:dyDescent="0.25">
      <c r="A1157" s="301"/>
    </row>
    <row r="1158" spans="1:1" x14ac:dyDescent="0.25">
      <c r="A1158" s="301"/>
    </row>
    <row r="1159" spans="1:1" x14ac:dyDescent="0.25">
      <c r="A1159" s="301"/>
    </row>
    <row r="1160" spans="1:1" x14ac:dyDescent="0.25">
      <c r="A1160" s="301"/>
    </row>
    <row r="1161" spans="1:1" x14ac:dyDescent="0.25">
      <c r="A1161" s="301"/>
    </row>
    <row r="1162" spans="1:1" x14ac:dyDescent="0.25">
      <c r="A1162" s="301"/>
    </row>
    <row r="1163" spans="1:1" x14ac:dyDescent="0.25">
      <c r="A1163" s="301"/>
    </row>
    <row r="1164" spans="1:1" x14ac:dyDescent="0.25">
      <c r="A1164" s="301"/>
    </row>
    <row r="1165" spans="1:1" x14ac:dyDescent="0.25">
      <c r="A1165" s="301"/>
    </row>
    <row r="1166" spans="1:1" x14ac:dyDescent="0.25">
      <c r="A1166" s="301"/>
    </row>
    <row r="1167" spans="1:1" x14ac:dyDescent="0.25">
      <c r="A1167" s="301"/>
    </row>
    <row r="1168" spans="1:1" x14ac:dyDescent="0.25">
      <c r="A1168" s="301"/>
    </row>
    <row r="1169" spans="1:1" x14ac:dyDescent="0.25">
      <c r="A1169" s="301"/>
    </row>
    <row r="1170" spans="1:1" x14ac:dyDescent="0.25">
      <c r="A1170" s="301"/>
    </row>
    <row r="1171" spans="1:1" x14ac:dyDescent="0.25">
      <c r="A1171" s="301"/>
    </row>
    <row r="1172" spans="1:1" x14ac:dyDescent="0.25">
      <c r="A1172" s="301"/>
    </row>
    <row r="1173" spans="1:1" x14ac:dyDescent="0.25">
      <c r="A1173" s="301"/>
    </row>
    <row r="1174" spans="1:1" x14ac:dyDescent="0.25">
      <c r="A1174" s="301"/>
    </row>
    <row r="1175" spans="1:1" x14ac:dyDescent="0.25">
      <c r="A1175" s="301"/>
    </row>
    <row r="1176" spans="1:1" x14ac:dyDescent="0.25">
      <c r="A1176" s="301"/>
    </row>
    <row r="1177" spans="1:1" x14ac:dyDescent="0.25">
      <c r="A1177" s="301"/>
    </row>
    <row r="1178" spans="1:1" x14ac:dyDescent="0.25">
      <c r="A1178" s="301"/>
    </row>
    <row r="1179" spans="1:1" x14ac:dyDescent="0.25">
      <c r="A1179" s="301"/>
    </row>
    <row r="1180" spans="1:1" x14ac:dyDescent="0.25">
      <c r="A1180" s="301"/>
    </row>
    <row r="1181" spans="1:1" x14ac:dyDescent="0.25">
      <c r="A1181" s="301"/>
    </row>
    <row r="1182" spans="1:1" x14ac:dyDescent="0.25">
      <c r="A1182" s="301"/>
    </row>
    <row r="1183" spans="1:1" x14ac:dyDescent="0.25">
      <c r="A1183" s="301"/>
    </row>
    <row r="1184" spans="1:1" x14ac:dyDescent="0.25">
      <c r="A1184" s="301"/>
    </row>
    <row r="1185" spans="1:1" x14ac:dyDescent="0.25">
      <c r="A1185" s="301"/>
    </row>
    <row r="1186" spans="1:1" x14ac:dyDescent="0.25">
      <c r="A1186" s="301"/>
    </row>
    <row r="1187" spans="1:1" x14ac:dyDescent="0.25">
      <c r="A1187" s="301"/>
    </row>
    <row r="1188" spans="1:1" x14ac:dyDescent="0.25">
      <c r="A1188" s="301"/>
    </row>
    <row r="1189" spans="1:1" x14ac:dyDescent="0.25">
      <c r="A1189" s="301"/>
    </row>
    <row r="1190" spans="1:1" x14ac:dyDescent="0.25">
      <c r="A1190" s="301"/>
    </row>
    <row r="1191" spans="1:1" x14ac:dyDescent="0.25">
      <c r="A1191" s="301"/>
    </row>
    <row r="1192" spans="1:1" x14ac:dyDescent="0.25">
      <c r="A1192" s="301"/>
    </row>
    <row r="1193" spans="1:1" x14ac:dyDescent="0.25">
      <c r="A1193" s="301"/>
    </row>
    <row r="1194" spans="1:1" x14ac:dyDescent="0.25">
      <c r="A1194" s="301"/>
    </row>
    <row r="1195" spans="1:1" x14ac:dyDescent="0.25">
      <c r="A1195" s="301"/>
    </row>
    <row r="1196" spans="1:1" x14ac:dyDescent="0.25">
      <c r="A1196" s="301"/>
    </row>
    <row r="1197" spans="1:1" x14ac:dyDescent="0.25">
      <c r="A1197" s="301"/>
    </row>
    <row r="1198" spans="1:1" x14ac:dyDescent="0.25">
      <c r="A1198" s="301"/>
    </row>
    <row r="1199" spans="1:1" x14ac:dyDescent="0.25">
      <c r="A1199" s="301"/>
    </row>
    <row r="1200" spans="1:1" x14ac:dyDescent="0.25">
      <c r="A1200" s="301"/>
    </row>
    <row r="1201" spans="1:1" x14ac:dyDescent="0.25">
      <c r="A1201" s="301"/>
    </row>
    <row r="1202" spans="1:1" x14ac:dyDescent="0.25">
      <c r="A1202" s="301"/>
    </row>
    <row r="1203" spans="1:1" x14ac:dyDescent="0.25">
      <c r="A1203" s="301"/>
    </row>
    <row r="1204" spans="1:1" x14ac:dyDescent="0.25">
      <c r="A1204" s="301"/>
    </row>
    <row r="1205" spans="1:1" x14ac:dyDescent="0.25">
      <c r="A1205" s="301"/>
    </row>
    <row r="1206" spans="1:1" x14ac:dyDescent="0.25">
      <c r="A1206" s="301"/>
    </row>
    <row r="1207" spans="1:1" x14ac:dyDescent="0.25">
      <c r="A1207" s="301"/>
    </row>
    <row r="1208" spans="1:1" x14ac:dyDescent="0.25">
      <c r="A1208" s="301"/>
    </row>
    <row r="1209" spans="1:1" x14ac:dyDescent="0.25">
      <c r="A1209" s="301"/>
    </row>
    <row r="1210" spans="1:1" x14ac:dyDescent="0.25">
      <c r="A1210" s="301"/>
    </row>
    <row r="1211" spans="1:1" x14ac:dyDescent="0.25">
      <c r="A1211" s="301"/>
    </row>
    <row r="1212" spans="1:1" x14ac:dyDescent="0.25">
      <c r="A1212" s="301"/>
    </row>
    <row r="1213" spans="1:1" x14ac:dyDescent="0.25">
      <c r="A1213" s="301"/>
    </row>
    <row r="1214" spans="1:1" x14ac:dyDescent="0.25">
      <c r="A1214" s="301"/>
    </row>
    <row r="1215" spans="1:1" x14ac:dyDescent="0.25">
      <c r="A1215" s="301"/>
    </row>
    <row r="1216" spans="1:1" x14ac:dyDescent="0.25">
      <c r="A1216" s="301"/>
    </row>
    <row r="1217" spans="1:1" x14ac:dyDescent="0.25">
      <c r="A1217" s="301"/>
    </row>
    <row r="1218" spans="1:1" x14ac:dyDescent="0.25">
      <c r="A1218" s="301"/>
    </row>
    <row r="1219" spans="1:1" x14ac:dyDescent="0.25">
      <c r="A1219" s="301"/>
    </row>
    <row r="1220" spans="1:1" x14ac:dyDescent="0.25">
      <c r="A1220" s="301"/>
    </row>
    <row r="1221" spans="1:1" x14ac:dyDescent="0.25">
      <c r="A1221" s="301"/>
    </row>
    <row r="1222" spans="1:1" x14ac:dyDescent="0.25">
      <c r="A1222" s="301"/>
    </row>
    <row r="1223" spans="1:1" x14ac:dyDescent="0.25">
      <c r="A1223" s="301"/>
    </row>
    <row r="1224" spans="1:1" x14ac:dyDescent="0.25">
      <c r="A1224" s="301"/>
    </row>
    <row r="1225" spans="1:1" x14ac:dyDescent="0.25">
      <c r="A1225" s="301"/>
    </row>
    <row r="1226" spans="1:1" x14ac:dyDescent="0.25">
      <c r="A1226" s="301"/>
    </row>
    <row r="1227" spans="1:1" x14ac:dyDescent="0.25">
      <c r="A1227" s="301"/>
    </row>
    <row r="1228" spans="1:1" x14ac:dyDescent="0.25">
      <c r="A1228" s="301"/>
    </row>
    <row r="1229" spans="1:1" x14ac:dyDescent="0.25">
      <c r="A1229" s="301"/>
    </row>
    <row r="1230" spans="1:1" x14ac:dyDescent="0.25">
      <c r="A1230" s="301"/>
    </row>
    <row r="1231" spans="1:1" x14ac:dyDescent="0.25">
      <c r="A1231" s="301"/>
    </row>
    <row r="1232" spans="1:1" x14ac:dyDescent="0.25">
      <c r="A1232" s="301"/>
    </row>
    <row r="1233" spans="1:1" x14ac:dyDescent="0.25">
      <c r="A1233" s="301"/>
    </row>
    <row r="1234" spans="1:1" x14ac:dyDescent="0.25">
      <c r="A1234" s="301"/>
    </row>
    <row r="1235" spans="1:1" x14ac:dyDescent="0.25">
      <c r="A1235" s="301"/>
    </row>
    <row r="1236" spans="1:1" x14ac:dyDescent="0.25">
      <c r="A1236" s="301"/>
    </row>
    <row r="1237" spans="1:1" x14ac:dyDescent="0.25">
      <c r="A1237" s="301"/>
    </row>
    <row r="1238" spans="1:1" x14ac:dyDescent="0.25">
      <c r="A1238" s="301"/>
    </row>
    <row r="1239" spans="1:1" x14ac:dyDescent="0.25">
      <c r="A1239" s="301"/>
    </row>
    <row r="1240" spans="1:1" x14ac:dyDescent="0.25">
      <c r="A1240" s="301"/>
    </row>
    <row r="1241" spans="1:1" x14ac:dyDescent="0.25">
      <c r="A1241" s="301"/>
    </row>
    <row r="1242" spans="1:1" x14ac:dyDescent="0.25">
      <c r="A1242" s="301"/>
    </row>
    <row r="1243" spans="1:1" x14ac:dyDescent="0.25">
      <c r="A1243" s="301"/>
    </row>
    <row r="1244" spans="1:1" x14ac:dyDescent="0.25">
      <c r="A1244" s="301"/>
    </row>
    <row r="1245" spans="1:1" x14ac:dyDescent="0.25">
      <c r="A1245" s="301"/>
    </row>
    <row r="1246" spans="1:1" x14ac:dyDescent="0.25">
      <c r="A1246" s="301"/>
    </row>
    <row r="1247" spans="1:1" x14ac:dyDescent="0.25">
      <c r="A1247" s="301"/>
    </row>
    <row r="1248" spans="1:1" x14ac:dyDescent="0.25">
      <c r="A1248" s="301"/>
    </row>
    <row r="1249" spans="1:1" x14ac:dyDescent="0.25">
      <c r="A1249" s="301"/>
    </row>
    <row r="1250" spans="1:1" x14ac:dyDescent="0.25">
      <c r="A1250" s="301"/>
    </row>
    <row r="1251" spans="1:1" x14ac:dyDescent="0.25">
      <c r="A1251" s="301"/>
    </row>
    <row r="1252" spans="1:1" x14ac:dyDescent="0.25">
      <c r="A1252" s="301"/>
    </row>
    <row r="1253" spans="1:1" x14ac:dyDescent="0.25">
      <c r="A1253" s="301"/>
    </row>
    <row r="1254" spans="1:1" x14ac:dyDescent="0.25">
      <c r="A1254" s="301"/>
    </row>
    <row r="1255" spans="1:1" x14ac:dyDescent="0.25">
      <c r="A1255" s="301"/>
    </row>
    <row r="1256" spans="1:1" x14ac:dyDescent="0.25">
      <c r="A1256" s="301"/>
    </row>
    <row r="1257" spans="1:1" x14ac:dyDescent="0.25">
      <c r="A1257" s="301"/>
    </row>
    <row r="1258" spans="1:1" x14ac:dyDescent="0.25">
      <c r="A1258" s="301"/>
    </row>
    <row r="1259" spans="1:1" x14ac:dyDescent="0.25">
      <c r="A1259" s="301"/>
    </row>
    <row r="1260" spans="1:1" x14ac:dyDescent="0.25">
      <c r="A1260" s="301"/>
    </row>
    <row r="1261" spans="1:1" x14ac:dyDescent="0.25">
      <c r="A1261" s="301"/>
    </row>
    <row r="1262" spans="1:1" x14ac:dyDescent="0.25">
      <c r="A1262" s="301"/>
    </row>
    <row r="1263" spans="1:1" x14ac:dyDescent="0.25">
      <c r="A1263" s="301"/>
    </row>
    <row r="1264" spans="1:1" x14ac:dyDescent="0.25">
      <c r="A1264" s="301"/>
    </row>
    <row r="1265" spans="1:1" x14ac:dyDescent="0.25">
      <c r="A1265" s="301"/>
    </row>
    <row r="1266" spans="1:1" x14ac:dyDescent="0.25">
      <c r="A1266" s="301"/>
    </row>
    <row r="1267" spans="1:1" x14ac:dyDescent="0.25">
      <c r="A1267" s="301"/>
    </row>
    <row r="1268" spans="1:1" x14ac:dyDescent="0.25">
      <c r="A1268" s="301"/>
    </row>
    <row r="1269" spans="1:1" x14ac:dyDescent="0.25">
      <c r="A1269" s="301"/>
    </row>
    <row r="1270" spans="1:1" x14ac:dyDescent="0.25">
      <c r="A1270" s="301"/>
    </row>
    <row r="1271" spans="1:1" x14ac:dyDescent="0.25">
      <c r="A1271" s="301"/>
    </row>
    <row r="1272" spans="1:1" x14ac:dyDescent="0.25">
      <c r="A1272" s="301"/>
    </row>
    <row r="1273" spans="1:1" x14ac:dyDescent="0.25">
      <c r="A1273" s="301"/>
    </row>
    <row r="1274" spans="1:1" x14ac:dyDescent="0.25">
      <c r="A1274" s="301"/>
    </row>
    <row r="1275" spans="1:1" x14ac:dyDescent="0.25">
      <c r="A1275" s="301"/>
    </row>
    <row r="1276" spans="1:1" x14ac:dyDescent="0.25">
      <c r="A1276" s="301"/>
    </row>
    <row r="1277" spans="1:1" x14ac:dyDescent="0.25">
      <c r="A1277" s="301"/>
    </row>
    <row r="1278" spans="1:1" x14ac:dyDescent="0.25">
      <c r="A1278" s="301"/>
    </row>
    <row r="1279" spans="1:1" x14ac:dyDescent="0.25">
      <c r="A1279" s="301"/>
    </row>
    <row r="1280" spans="1:1" x14ac:dyDescent="0.25">
      <c r="A1280" s="301"/>
    </row>
    <row r="1281" spans="1:1" x14ac:dyDescent="0.25">
      <c r="A1281" s="301"/>
    </row>
    <row r="1282" spans="1:1" x14ac:dyDescent="0.25">
      <c r="A1282" s="301"/>
    </row>
    <row r="1283" spans="1:1" x14ac:dyDescent="0.25">
      <c r="A1283" s="301"/>
    </row>
    <row r="1284" spans="1:1" x14ac:dyDescent="0.25">
      <c r="A1284" s="301"/>
    </row>
    <row r="1285" spans="1:1" x14ac:dyDescent="0.25">
      <c r="A1285" s="301"/>
    </row>
    <row r="1286" spans="1:1" x14ac:dyDescent="0.25">
      <c r="A1286" s="301"/>
    </row>
    <row r="1287" spans="1:1" x14ac:dyDescent="0.25">
      <c r="A1287" s="301"/>
    </row>
    <row r="1288" spans="1:1" x14ac:dyDescent="0.25">
      <c r="A1288" s="301"/>
    </row>
    <row r="1289" spans="1:1" x14ac:dyDescent="0.25">
      <c r="A1289" s="301"/>
    </row>
    <row r="1290" spans="1:1" x14ac:dyDescent="0.25">
      <c r="A1290" s="301"/>
    </row>
    <row r="1291" spans="1:1" x14ac:dyDescent="0.25">
      <c r="A1291" s="301"/>
    </row>
    <row r="1292" spans="1:1" x14ac:dyDescent="0.25">
      <c r="A1292" s="301"/>
    </row>
    <row r="1293" spans="1:1" x14ac:dyDescent="0.25">
      <c r="A1293" s="301"/>
    </row>
    <row r="1294" spans="1:1" x14ac:dyDescent="0.25">
      <c r="A1294" s="301"/>
    </row>
    <row r="1295" spans="1:1" x14ac:dyDescent="0.25">
      <c r="A1295" s="301"/>
    </row>
    <row r="1296" spans="1:1" x14ac:dyDescent="0.25">
      <c r="A1296" s="301"/>
    </row>
    <row r="1297" spans="1:1" x14ac:dyDescent="0.25">
      <c r="A1297" s="301"/>
    </row>
    <row r="1298" spans="1:1" x14ac:dyDescent="0.25">
      <c r="A1298" s="301"/>
    </row>
    <row r="1299" spans="1:1" x14ac:dyDescent="0.25">
      <c r="A1299" s="301"/>
    </row>
    <row r="1300" spans="1:1" x14ac:dyDescent="0.25">
      <c r="A1300" s="301"/>
    </row>
    <row r="1301" spans="1:1" x14ac:dyDescent="0.25">
      <c r="A1301" s="301"/>
    </row>
    <row r="1302" spans="1:1" x14ac:dyDescent="0.25">
      <c r="A1302" s="301"/>
    </row>
    <row r="1303" spans="1:1" x14ac:dyDescent="0.25">
      <c r="A1303" s="301"/>
    </row>
    <row r="1304" spans="1:1" x14ac:dyDescent="0.25">
      <c r="A1304" s="301"/>
    </row>
    <row r="1305" spans="1:1" x14ac:dyDescent="0.25">
      <c r="A1305" s="301"/>
    </row>
    <row r="1306" spans="1:1" x14ac:dyDescent="0.25">
      <c r="A1306" s="301"/>
    </row>
    <row r="1307" spans="1:1" x14ac:dyDescent="0.25">
      <c r="A1307" s="301"/>
    </row>
    <row r="1308" spans="1:1" x14ac:dyDescent="0.25">
      <c r="A1308" s="301"/>
    </row>
    <row r="1309" spans="1:1" x14ac:dyDescent="0.25">
      <c r="A1309" s="301"/>
    </row>
    <row r="1310" spans="1:1" x14ac:dyDescent="0.25">
      <c r="A1310" s="301"/>
    </row>
    <row r="1311" spans="1:1" x14ac:dyDescent="0.25">
      <c r="A1311" s="301"/>
    </row>
    <row r="1312" spans="1:1" x14ac:dyDescent="0.25">
      <c r="A1312" s="301"/>
    </row>
    <row r="1313" spans="1:1" x14ac:dyDescent="0.25">
      <c r="A1313" s="301"/>
    </row>
    <row r="1314" spans="1:1" x14ac:dyDescent="0.25">
      <c r="A1314" s="301"/>
    </row>
    <row r="1315" spans="1:1" x14ac:dyDescent="0.25">
      <c r="A1315" s="301"/>
    </row>
    <row r="1316" spans="1:1" x14ac:dyDescent="0.25">
      <c r="A1316" s="301"/>
    </row>
    <row r="1317" spans="1:1" x14ac:dyDescent="0.25">
      <c r="A1317" s="301"/>
    </row>
    <row r="1318" spans="1:1" x14ac:dyDescent="0.25">
      <c r="A1318" s="301"/>
    </row>
    <row r="1319" spans="1:1" x14ac:dyDescent="0.25">
      <c r="A1319" s="301"/>
    </row>
    <row r="1320" spans="1:1" x14ac:dyDescent="0.25">
      <c r="A1320" s="301"/>
    </row>
    <row r="1321" spans="1:1" x14ac:dyDescent="0.25">
      <c r="A1321" s="301"/>
    </row>
    <row r="1322" spans="1:1" x14ac:dyDescent="0.25">
      <c r="A1322" s="301"/>
    </row>
    <row r="1323" spans="1:1" x14ac:dyDescent="0.25">
      <c r="A1323" s="301"/>
    </row>
    <row r="1324" spans="1:1" x14ac:dyDescent="0.25">
      <c r="A1324" s="301"/>
    </row>
    <row r="1325" spans="1:1" x14ac:dyDescent="0.25">
      <c r="A1325" s="301"/>
    </row>
    <row r="1326" spans="1:1" x14ac:dyDescent="0.25">
      <c r="A1326" s="301"/>
    </row>
    <row r="1327" spans="1:1" x14ac:dyDescent="0.25">
      <c r="A1327" s="301"/>
    </row>
    <row r="1328" spans="1:1" x14ac:dyDescent="0.25">
      <c r="A1328" s="301"/>
    </row>
    <row r="1329" spans="1:1" x14ac:dyDescent="0.25">
      <c r="A1329" s="301"/>
    </row>
    <row r="1330" spans="1:1" x14ac:dyDescent="0.25">
      <c r="A1330" s="301"/>
    </row>
    <row r="1331" spans="1:1" x14ac:dyDescent="0.25">
      <c r="A1331" s="301"/>
    </row>
    <row r="1332" spans="1:1" x14ac:dyDescent="0.25">
      <c r="A1332" s="301"/>
    </row>
    <row r="1333" spans="1:1" x14ac:dyDescent="0.25">
      <c r="A1333" s="301"/>
    </row>
    <row r="1334" spans="1:1" x14ac:dyDescent="0.25">
      <c r="A1334" s="301"/>
    </row>
    <row r="1335" spans="1:1" x14ac:dyDescent="0.25">
      <c r="A1335" s="301"/>
    </row>
    <row r="1336" spans="1:1" x14ac:dyDescent="0.25">
      <c r="A1336" s="301"/>
    </row>
    <row r="1337" spans="1:1" x14ac:dyDescent="0.25">
      <c r="A1337" s="301"/>
    </row>
    <row r="1338" spans="1:1" x14ac:dyDescent="0.25">
      <c r="A1338" s="301"/>
    </row>
    <row r="1339" spans="1:1" x14ac:dyDescent="0.25">
      <c r="A1339" s="301"/>
    </row>
    <row r="1340" spans="1:1" x14ac:dyDescent="0.25">
      <c r="A1340" s="301"/>
    </row>
    <row r="1341" spans="1:1" x14ac:dyDescent="0.25">
      <c r="A1341" s="301"/>
    </row>
    <row r="1342" spans="1:1" x14ac:dyDescent="0.25">
      <c r="A1342" s="301"/>
    </row>
    <row r="1343" spans="1:1" x14ac:dyDescent="0.25">
      <c r="A1343" s="301"/>
    </row>
    <row r="1344" spans="1:1" x14ac:dyDescent="0.25">
      <c r="A1344" s="301"/>
    </row>
    <row r="1345" spans="1:1" x14ac:dyDescent="0.25">
      <c r="A1345" s="301"/>
    </row>
    <row r="1346" spans="1:1" x14ac:dyDescent="0.25">
      <c r="A1346" s="301"/>
    </row>
    <row r="1347" spans="1:1" x14ac:dyDescent="0.25">
      <c r="A1347" s="301"/>
    </row>
    <row r="1348" spans="1:1" x14ac:dyDescent="0.25">
      <c r="A1348" s="301"/>
    </row>
    <row r="1349" spans="1:1" x14ac:dyDescent="0.25">
      <c r="A1349" s="301"/>
    </row>
    <row r="1350" spans="1:1" x14ac:dyDescent="0.25">
      <c r="A1350" s="301"/>
    </row>
    <row r="1351" spans="1:1" x14ac:dyDescent="0.25">
      <c r="A1351" s="301"/>
    </row>
    <row r="1352" spans="1:1" x14ac:dyDescent="0.25">
      <c r="A1352" s="301"/>
    </row>
    <row r="1353" spans="1:1" x14ac:dyDescent="0.25">
      <c r="A1353" s="301"/>
    </row>
    <row r="1354" spans="1:1" x14ac:dyDescent="0.25">
      <c r="A1354" s="301"/>
    </row>
    <row r="1355" spans="1:1" x14ac:dyDescent="0.25">
      <c r="A1355" s="301"/>
    </row>
    <row r="1356" spans="1:1" x14ac:dyDescent="0.25">
      <c r="A1356" s="301"/>
    </row>
    <row r="1357" spans="1:1" x14ac:dyDescent="0.25">
      <c r="A1357" s="301"/>
    </row>
    <row r="1358" spans="1:1" x14ac:dyDescent="0.25">
      <c r="A1358" s="301"/>
    </row>
    <row r="1359" spans="1:1" x14ac:dyDescent="0.25">
      <c r="A1359" s="301"/>
    </row>
    <row r="1360" spans="1:1" x14ac:dyDescent="0.25">
      <c r="A1360" s="301"/>
    </row>
    <row r="1361" spans="1:1" x14ac:dyDescent="0.25">
      <c r="A1361" s="301"/>
    </row>
    <row r="1362" spans="1:1" x14ac:dyDescent="0.25">
      <c r="A1362" s="301"/>
    </row>
    <row r="1363" spans="1:1" x14ac:dyDescent="0.25">
      <c r="A1363" s="301"/>
    </row>
    <row r="1364" spans="1:1" x14ac:dyDescent="0.25">
      <c r="A1364" s="301"/>
    </row>
    <row r="1365" spans="1:1" x14ac:dyDescent="0.25">
      <c r="A1365" s="301"/>
    </row>
    <row r="1366" spans="1:1" x14ac:dyDescent="0.25">
      <c r="A1366" s="301"/>
    </row>
    <row r="1367" spans="1:1" x14ac:dyDescent="0.25">
      <c r="A1367" s="301"/>
    </row>
    <row r="1368" spans="1:1" x14ac:dyDescent="0.25">
      <c r="A1368" s="301"/>
    </row>
    <row r="1369" spans="1:1" x14ac:dyDescent="0.25">
      <c r="A1369" s="301"/>
    </row>
    <row r="1370" spans="1:1" x14ac:dyDescent="0.25">
      <c r="A1370" s="301"/>
    </row>
    <row r="1371" spans="1:1" x14ac:dyDescent="0.25">
      <c r="A1371" s="301"/>
    </row>
    <row r="1372" spans="1:1" x14ac:dyDescent="0.25">
      <c r="A1372" s="301"/>
    </row>
    <row r="1373" spans="1:1" x14ac:dyDescent="0.25">
      <c r="A1373" s="301"/>
    </row>
    <row r="1374" spans="1:1" x14ac:dyDescent="0.25">
      <c r="A1374" s="301"/>
    </row>
    <row r="1375" spans="1:1" x14ac:dyDescent="0.25">
      <c r="A1375" s="301"/>
    </row>
    <row r="1376" spans="1:1" x14ac:dyDescent="0.25">
      <c r="A1376" s="301"/>
    </row>
    <row r="1377" spans="1:1" x14ac:dyDescent="0.25">
      <c r="A1377" s="301"/>
    </row>
    <row r="1378" spans="1:1" x14ac:dyDescent="0.25">
      <c r="A1378" s="301"/>
    </row>
    <row r="1379" spans="1:1" x14ac:dyDescent="0.25">
      <c r="A1379" s="301"/>
    </row>
    <row r="1380" spans="1:1" x14ac:dyDescent="0.25">
      <c r="A1380" s="301"/>
    </row>
    <row r="1381" spans="1:1" x14ac:dyDescent="0.25">
      <c r="A1381" s="301"/>
    </row>
    <row r="1382" spans="1:1" x14ac:dyDescent="0.25">
      <c r="A1382" s="301"/>
    </row>
    <row r="1383" spans="1:1" x14ac:dyDescent="0.25">
      <c r="A1383" s="301"/>
    </row>
    <row r="1384" spans="1:1" x14ac:dyDescent="0.25">
      <c r="A1384" s="301"/>
    </row>
    <row r="1385" spans="1:1" x14ac:dyDescent="0.25">
      <c r="A1385" s="301"/>
    </row>
    <row r="1386" spans="1:1" x14ac:dyDescent="0.25">
      <c r="A1386" s="301"/>
    </row>
    <row r="1387" spans="1:1" x14ac:dyDescent="0.25">
      <c r="A1387" s="301"/>
    </row>
    <row r="1388" spans="1:1" x14ac:dyDescent="0.25">
      <c r="A1388" s="301"/>
    </row>
    <row r="1389" spans="1:1" x14ac:dyDescent="0.25">
      <c r="A1389" s="301"/>
    </row>
    <row r="1390" spans="1:1" x14ac:dyDescent="0.25">
      <c r="A1390" s="301"/>
    </row>
    <row r="1391" spans="1:1" x14ac:dyDescent="0.25">
      <c r="A1391" s="301"/>
    </row>
    <row r="1392" spans="1:1" x14ac:dyDescent="0.25">
      <c r="A1392" s="301"/>
    </row>
    <row r="1393" spans="1:1" x14ac:dyDescent="0.25">
      <c r="A1393" s="301"/>
    </row>
    <row r="1394" spans="1:1" x14ac:dyDescent="0.25">
      <c r="A1394" s="301"/>
    </row>
    <row r="1395" spans="1:1" x14ac:dyDescent="0.25">
      <c r="A1395" s="301"/>
    </row>
    <row r="1396" spans="1:1" x14ac:dyDescent="0.25">
      <c r="A1396" s="301"/>
    </row>
    <row r="1397" spans="1:1" x14ac:dyDescent="0.25">
      <c r="A1397" s="301"/>
    </row>
    <row r="1398" spans="1:1" x14ac:dyDescent="0.25">
      <c r="A1398" s="301"/>
    </row>
    <row r="1399" spans="1:1" x14ac:dyDescent="0.25">
      <c r="A1399" s="301"/>
    </row>
    <row r="1400" spans="1:1" x14ac:dyDescent="0.25">
      <c r="A1400" s="301"/>
    </row>
    <row r="1401" spans="1:1" x14ac:dyDescent="0.25">
      <c r="A1401" s="301"/>
    </row>
    <row r="1402" spans="1:1" x14ac:dyDescent="0.25">
      <c r="A1402" s="301"/>
    </row>
    <row r="1403" spans="1:1" x14ac:dyDescent="0.25">
      <c r="A1403" s="301"/>
    </row>
    <row r="1404" spans="1:1" x14ac:dyDescent="0.25">
      <c r="A1404" s="301"/>
    </row>
    <row r="1405" spans="1:1" x14ac:dyDescent="0.25">
      <c r="A1405" s="301"/>
    </row>
    <row r="1406" spans="1:1" x14ac:dyDescent="0.25">
      <c r="A1406" s="301"/>
    </row>
    <row r="1407" spans="1:1" x14ac:dyDescent="0.25">
      <c r="A1407" s="301"/>
    </row>
    <row r="1408" spans="1:1" x14ac:dyDescent="0.25">
      <c r="A1408" s="301"/>
    </row>
    <row r="1409" spans="1:1" x14ac:dyDescent="0.25">
      <c r="A1409" s="301"/>
    </row>
    <row r="1410" spans="1:1" x14ac:dyDescent="0.25">
      <c r="A1410" s="301"/>
    </row>
    <row r="1411" spans="1:1" x14ac:dyDescent="0.25">
      <c r="A1411" s="301"/>
    </row>
    <row r="1412" spans="1:1" x14ac:dyDescent="0.25">
      <c r="A1412" s="301"/>
    </row>
    <row r="1413" spans="1:1" x14ac:dyDescent="0.25">
      <c r="A1413" s="301"/>
    </row>
    <row r="1414" spans="1:1" x14ac:dyDescent="0.25">
      <c r="A1414" s="301"/>
    </row>
    <row r="1415" spans="1:1" x14ac:dyDescent="0.25">
      <c r="A1415" s="301"/>
    </row>
    <row r="1416" spans="1:1" x14ac:dyDescent="0.25">
      <c r="A1416" s="301"/>
    </row>
    <row r="1417" spans="1:1" x14ac:dyDescent="0.25">
      <c r="A1417" s="301"/>
    </row>
    <row r="1418" spans="1:1" x14ac:dyDescent="0.25">
      <c r="A1418" s="301"/>
    </row>
    <row r="1419" spans="1:1" x14ac:dyDescent="0.25">
      <c r="A1419" s="301"/>
    </row>
    <row r="1420" spans="1:1" x14ac:dyDescent="0.25">
      <c r="A1420" s="301"/>
    </row>
    <row r="1421" spans="1:1" x14ac:dyDescent="0.25">
      <c r="A1421" s="301"/>
    </row>
    <row r="1422" spans="1:1" x14ac:dyDescent="0.25">
      <c r="A1422" s="301"/>
    </row>
    <row r="1423" spans="1:1" x14ac:dyDescent="0.25">
      <c r="A1423" s="301"/>
    </row>
    <row r="1424" spans="1:1" x14ac:dyDescent="0.25">
      <c r="A1424" s="301"/>
    </row>
    <row r="1425" spans="1:1" x14ac:dyDescent="0.25">
      <c r="A1425" s="301"/>
    </row>
    <row r="1426" spans="1:1" x14ac:dyDescent="0.25">
      <c r="A1426" s="301"/>
    </row>
    <row r="1427" spans="1:1" x14ac:dyDescent="0.25">
      <c r="A1427" s="301"/>
    </row>
    <row r="1428" spans="1:1" x14ac:dyDescent="0.25">
      <c r="A1428" s="301"/>
    </row>
    <row r="1429" spans="1:1" x14ac:dyDescent="0.25">
      <c r="A1429" s="301"/>
    </row>
    <row r="1430" spans="1:1" x14ac:dyDescent="0.25">
      <c r="A1430" s="301"/>
    </row>
    <row r="1431" spans="1:1" x14ac:dyDescent="0.25">
      <c r="A1431" s="301"/>
    </row>
    <row r="1432" spans="1:1" x14ac:dyDescent="0.25">
      <c r="A1432" s="301"/>
    </row>
    <row r="1433" spans="1:1" x14ac:dyDescent="0.25">
      <c r="A1433" s="301"/>
    </row>
    <row r="1434" spans="1:1" x14ac:dyDescent="0.25">
      <c r="A1434" s="301"/>
    </row>
    <row r="1435" spans="1:1" x14ac:dyDescent="0.25">
      <c r="A1435" s="301"/>
    </row>
    <row r="1436" spans="1:1" x14ac:dyDescent="0.25">
      <c r="A1436" s="301"/>
    </row>
    <row r="1437" spans="1:1" x14ac:dyDescent="0.25">
      <c r="A1437" s="301"/>
    </row>
    <row r="1438" spans="1:1" x14ac:dyDescent="0.25">
      <c r="A1438" s="301"/>
    </row>
    <row r="1439" spans="1:1" x14ac:dyDescent="0.25">
      <c r="A1439" s="301"/>
    </row>
    <row r="1440" spans="1:1" x14ac:dyDescent="0.25">
      <c r="A1440" s="301"/>
    </row>
    <row r="1441" spans="1:1" x14ac:dyDescent="0.25">
      <c r="A1441" s="301"/>
    </row>
    <row r="1442" spans="1:1" x14ac:dyDescent="0.25">
      <c r="A1442" s="301"/>
    </row>
    <row r="1443" spans="1:1" x14ac:dyDescent="0.25">
      <c r="A1443" s="301"/>
    </row>
    <row r="1444" spans="1:1" x14ac:dyDescent="0.25">
      <c r="A1444" s="301"/>
    </row>
    <row r="1445" spans="1:1" x14ac:dyDescent="0.25">
      <c r="A1445" s="301"/>
    </row>
    <row r="1446" spans="1:1" x14ac:dyDescent="0.25">
      <c r="A1446" s="301"/>
    </row>
    <row r="1447" spans="1:1" x14ac:dyDescent="0.25">
      <c r="A1447" s="301"/>
    </row>
    <row r="1448" spans="1:1" x14ac:dyDescent="0.25">
      <c r="A1448" s="301"/>
    </row>
    <row r="1449" spans="1:1" x14ac:dyDescent="0.25">
      <c r="A1449" s="301"/>
    </row>
    <row r="1450" spans="1:1" x14ac:dyDescent="0.25">
      <c r="A1450" s="301"/>
    </row>
    <row r="1451" spans="1:1" x14ac:dyDescent="0.25">
      <c r="A1451" s="301"/>
    </row>
    <row r="1452" spans="1:1" x14ac:dyDescent="0.25">
      <c r="A1452" s="301"/>
    </row>
    <row r="1453" spans="1:1" x14ac:dyDescent="0.25">
      <c r="A1453" s="301"/>
    </row>
    <row r="1454" spans="1:1" x14ac:dyDescent="0.25">
      <c r="A1454" s="301"/>
    </row>
    <row r="1455" spans="1:1" x14ac:dyDescent="0.25">
      <c r="A1455" s="301"/>
    </row>
    <row r="1456" spans="1:1" x14ac:dyDescent="0.25">
      <c r="A1456" s="301"/>
    </row>
    <row r="1457" spans="1:1" x14ac:dyDescent="0.25">
      <c r="A1457" s="301"/>
    </row>
    <row r="1458" spans="1:1" x14ac:dyDescent="0.25">
      <c r="A1458" s="301"/>
    </row>
    <row r="1459" spans="1:1" x14ac:dyDescent="0.25">
      <c r="A1459" s="301"/>
    </row>
    <row r="1460" spans="1:1" x14ac:dyDescent="0.25">
      <c r="A1460" s="301"/>
    </row>
    <row r="1461" spans="1:1" x14ac:dyDescent="0.25">
      <c r="A1461" s="301"/>
    </row>
    <row r="1462" spans="1:1" x14ac:dyDescent="0.25">
      <c r="A1462" s="301"/>
    </row>
    <row r="1463" spans="1:1" x14ac:dyDescent="0.25">
      <c r="A1463" s="301"/>
    </row>
    <row r="1464" spans="1:1" x14ac:dyDescent="0.25">
      <c r="A1464" s="301"/>
    </row>
    <row r="1465" spans="1:1" x14ac:dyDescent="0.25">
      <c r="A1465" s="301"/>
    </row>
    <row r="1466" spans="1:1" x14ac:dyDescent="0.25">
      <c r="A1466" s="301"/>
    </row>
    <row r="1467" spans="1:1" x14ac:dyDescent="0.25">
      <c r="A1467" s="301"/>
    </row>
    <row r="1468" spans="1:1" x14ac:dyDescent="0.25">
      <c r="A1468" s="301"/>
    </row>
    <row r="1469" spans="1:1" x14ac:dyDescent="0.25">
      <c r="A1469" s="301"/>
    </row>
    <row r="1470" spans="1:1" x14ac:dyDescent="0.25">
      <c r="A1470" s="301"/>
    </row>
    <row r="1471" spans="1:1" x14ac:dyDescent="0.25">
      <c r="A1471" s="301"/>
    </row>
    <row r="1472" spans="1:1" x14ac:dyDescent="0.25">
      <c r="A1472" s="301"/>
    </row>
    <row r="1473" spans="1:1" x14ac:dyDescent="0.25">
      <c r="A1473" s="301"/>
    </row>
    <row r="1474" spans="1:1" x14ac:dyDescent="0.25">
      <c r="A1474" s="301"/>
    </row>
    <row r="1475" spans="1:1" x14ac:dyDescent="0.25">
      <c r="A1475" s="301"/>
    </row>
    <row r="1476" spans="1:1" x14ac:dyDescent="0.25">
      <c r="A1476" s="301"/>
    </row>
    <row r="1477" spans="1:1" x14ac:dyDescent="0.25">
      <c r="A1477" s="301"/>
    </row>
    <row r="1478" spans="1:1" x14ac:dyDescent="0.25">
      <c r="A1478" s="301"/>
    </row>
    <row r="1479" spans="1:1" x14ac:dyDescent="0.25">
      <c r="A1479" s="301"/>
    </row>
    <row r="1480" spans="1:1" x14ac:dyDescent="0.25">
      <c r="A1480" s="301"/>
    </row>
    <row r="1481" spans="1:1" x14ac:dyDescent="0.25">
      <c r="A1481" s="301"/>
    </row>
    <row r="1482" spans="1:1" x14ac:dyDescent="0.25">
      <c r="A1482" s="301"/>
    </row>
    <row r="1483" spans="1:1" x14ac:dyDescent="0.25">
      <c r="A1483" s="301"/>
    </row>
    <row r="1484" spans="1:1" x14ac:dyDescent="0.25">
      <c r="A1484" s="301"/>
    </row>
    <row r="1485" spans="1:1" x14ac:dyDescent="0.25">
      <c r="A1485" s="301"/>
    </row>
    <row r="1486" spans="1:1" x14ac:dyDescent="0.25">
      <c r="A1486" s="301"/>
    </row>
    <row r="1487" spans="1:1" x14ac:dyDescent="0.25">
      <c r="A1487" s="301"/>
    </row>
    <row r="1488" spans="1:1" x14ac:dyDescent="0.25">
      <c r="A1488" s="301"/>
    </row>
    <row r="1489" spans="1:1" x14ac:dyDescent="0.25">
      <c r="A1489" s="301"/>
    </row>
    <row r="1490" spans="1:1" x14ac:dyDescent="0.25">
      <c r="A1490" s="301"/>
    </row>
    <row r="1491" spans="1:1" x14ac:dyDescent="0.25">
      <c r="A1491" s="301"/>
    </row>
    <row r="1492" spans="1:1" x14ac:dyDescent="0.25">
      <c r="A1492" s="301"/>
    </row>
    <row r="1493" spans="1:1" x14ac:dyDescent="0.25">
      <c r="A1493" s="301"/>
    </row>
    <row r="1494" spans="1:1" x14ac:dyDescent="0.25">
      <c r="A1494" s="301"/>
    </row>
    <row r="1495" spans="1:1" x14ac:dyDescent="0.25">
      <c r="A1495" s="301"/>
    </row>
    <row r="1496" spans="1:1" x14ac:dyDescent="0.25">
      <c r="A1496" s="301"/>
    </row>
    <row r="1497" spans="1:1" x14ac:dyDescent="0.25">
      <c r="A1497" s="301"/>
    </row>
    <row r="1498" spans="1:1" x14ac:dyDescent="0.25">
      <c r="A1498" s="301"/>
    </row>
    <row r="1499" spans="1:1" x14ac:dyDescent="0.25">
      <c r="A1499" s="301"/>
    </row>
    <row r="1500" spans="1:1" x14ac:dyDescent="0.25">
      <c r="A1500" s="301"/>
    </row>
    <row r="1501" spans="1:1" x14ac:dyDescent="0.25">
      <c r="A1501" s="301"/>
    </row>
    <row r="1502" spans="1:1" x14ac:dyDescent="0.25">
      <c r="A1502" s="301"/>
    </row>
    <row r="1503" spans="1:1" x14ac:dyDescent="0.25">
      <c r="A1503" s="301"/>
    </row>
    <row r="1504" spans="1:1" x14ac:dyDescent="0.25">
      <c r="A1504" s="301"/>
    </row>
    <row r="1505" spans="1:1" x14ac:dyDescent="0.25">
      <c r="A1505" s="301"/>
    </row>
    <row r="1506" spans="1:1" x14ac:dyDescent="0.25">
      <c r="A1506" s="301"/>
    </row>
    <row r="1507" spans="1:1" x14ac:dyDescent="0.25">
      <c r="A1507" s="301"/>
    </row>
    <row r="1508" spans="1:1" x14ac:dyDescent="0.25">
      <c r="A1508" s="301"/>
    </row>
    <row r="1509" spans="1:1" x14ac:dyDescent="0.25">
      <c r="A1509" s="301"/>
    </row>
    <row r="1510" spans="1:1" x14ac:dyDescent="0.25">
      <c r="A1510" s="301"/>
    </row>
    <row r="1511" spans="1:1" x14ac:dyDescent="0.25">
      <c r="A1511" s="301"/>
    </row>
    <row r="1512" spans="1:1" x14ac:dyDescent="0.25">
      <c r="A1512" s="301"/>
    </row>
    <row r="1513" spans="1:1" x14ac:dyDescent="0.25">
      <c r="A1513" s="301"/>
    </row>
    <row r="1514" spans="1:1" x14ac:dyDescent="0.25">
      <c r="A1514" s="301"/>
    </row>
    <row r="1515" spans="1:1" x14ac:dyDescent="0.25">
      <c r="A1515" s="301"/>
    </row>
    <row r="1516" spans="1:1" x14ac:dyDescent="0.25">
      <c r="A1516" s="301"/>
    </row>
    <row r="1517" spans="1:1" x14ac:dyDescent="0.25">
      <c r="A1517" s="301"/>
    </row>
    <row r="1518" spans="1:1" x14ac:dyDescent="0.25">
      <c r="A1518" s="301"/>
    </row>
    <row r="1519" spans="1:1" x14ac:dyDescent="0.25">
      <c r="A1519" s="301"/>
    </row>
    <row r="1520" spans="1:1" x14ac:dyDescent="0.25">
      <c r="A1520" s="301"/>
    </row>
    <row r="1521" spans="1:1" x14ac:dyDescent="0.25">
      <c r="A1521" s="301"/>
    </row>
    <row r="1522" spans="1:1" x14ac:dyDescent="0.25">
      <c r="A1522" s="301"/>
    </row>
    <row r="1523" spans="1:1" x14ac:dyDescent="0.25">
      <c r="A1523" s="301"/>
    </row>
    <row r="1524" spans="1:1" x14ac:dyDescent="0.25">
      <c r="A1524" s="301"/>
    </row>
    <row r="1525" spans="1:1" x14ac:dyDescent="0.25">
      <c r="A1525" s="301"/>
    </row>
    <row r="1526" spans="1:1" x14ac:dyDescent="0.25">
      <c r="A1526" s="301"/>
    </row>
    <row r="1527" spans="1:1" x14ac:dyDescent="0.25">
      <c r="A1527" s="301"/>
    </row>
    <row r="1528" spans="1:1" x14ac:dyDescent="0.25">
      <c r="A1528" s="301"/>
    </row>
    <row r="1529" spans="1:1" x14ac:dyDescent="0.25">
      <c r="A1529" s="301"/>
    </row>
    <row r="1530" spans="1:1" x14ac:dyDescent="0.25">
      <c r="A1530" s="301"/>
    </row>
    <row r="1531" spans="1:1" x14ac:dyDescent="0.25">
      <c r="A1531" s="301"/>
    </row>
    <row r="1532" spans="1:1" x14ac:dyDescent="0.25">
      <c r="A1532" s="301"/>
    </row>
    <row r="1533" spans="1:1" x14ac:dyDescent="0.25">
      <c r="A1533" s="301"/>
    </row>
    <row r="1534" spans="1:1" x14ac:dyDescent="0.25">
      <c r="A1534" s="301"/>
    </row>
    <row r="1535" spans="1:1" x14ac:dyDescent="0.25">
      <c r="A1535" s="301"/>
    </row>
    <row r="1536" spans="1:1" x14ac:dyDescent="0.25">
      <c r="A1536" s="301"/>
    </row>
    <row r="1537" spans="1:1" x14ac:dyDescent="0.25">
      <c r="A1537" s="301"/>
    </row>
    <row r="1538" spans="1:1" x14ac:dyDescent="0.25">
      <c r="A1538" s="301"/>
    </row>
    <row r="1539" spans="1:1" x14ac:dyDescent="0.25">
      <c r="A1539" s="301"/>
    </row>
    <row r="1540" spans="1:1" x14ac:dyDescent="0.25">
      <c r="A1540" s="301"/>
    </row>
    <row r="1541" spans="1:1" x14ac:dyDescent="0.25">
      <c r="A1541" s="301"/>
    </row>
    <row r="1542" spans="1:1" x14ac:dyDescent="0.25">
      <c r="A1542" s="301"/>
    </row>
    <row r="1543" spans="1:1" x14ac:dyDescent="0.25">
      <c r="A1543" s="301"/>
    </row>
    <row r="1544" spans="1:1" x14ac:dyDescent="0.25">
      <c r="A1544" s="301"/>
    </row>
    <row r="1545" spans="1:1" x14ac:dyDescent="0.25">
      <c r="A1545" s="301"/>
    </row>
    <row r="1546" spans="1:1" x14ac:dyDescent="0.25">
      <c r="A1546" s="301"/>
    </row>
    <row r="1547" spans="1:1" x14ac:dyDescent="0.25">
      <c r="A1547" s="301"/>
    </row>
    <row r="1548" spans="1:1" x14ac:dyDescent="0.25">
      <c r="A1548" s="301"/>
    </row>
    <row r="1549" spans="1:1" x14ac:dyDescent="0.25">
      <c r="A1549" s="301"/>
    </row>
    <row r="1550" spans="1:1" x14ac:dyDescent="0.25">
      <c r="A1550" s="301"/>
    </row>
    <row r="1551" spans="1:1" x14ac:dyDescent="0.25">
      <c r="A1551" s="301"/>
    </row>
    <row r="1552" spans="1:1" x14ac:dyDescent="0.25">
      <c r="A1552" s="301"/>
    </row>
    <row r="1553" spans="1:1" x14ac:dyDescent="0.25">
      <c r="A1553" s="301"/>
    </row>
    <row r="1554" spans="1:1" x14ac:dyDescent="0.25">
      <c r="A1554" s="301"/>
    </row>
    <row r="1555" spans="1:1" x14ac:dyDescent="0.25">
      <c r="A1555" s="301"/>
    </row>
    <row r="1556" spans="1:1" x14ac:dyDescent="0.25">
      <c r="A1556" s="301"/>
    </row>
    <row r="1557" spans="1:1" x14ac:dyDescent="0.25">
      <c r="A1557" s="301"/>
    </row>
    <row r="1558" spans="1:1" x14ac:dyDescent="0.25">
      <c r="A1558" s="301"/>
    </row>
    <row r="1559" spans="1:1" x14ac:dyDescent="0.25">
      <c r="A1559" s="301"/>
    </row>
    <row r="1560" spans="1:1" x14ac:dyDescent="0.25">
      <c r="A1560" s="301"/>
    </row>
    <row r="1561" spans="1:1" x14ac:dyDescent="0.25">
      <c r="A1561" s="301"/>
    </row>
    <row r="1562" spans="1:1" x14ac:dyDescent="0.25">
      <c r="A1562" s="301"/>
    </row>
    <row r="1563" spans="1:1" x14ac:dyDescent="0.25">
      <c r="A1563" s="301"/>
    </row>
    <row r="1564" spans="1:1" x14ac:dyDescent="0.25">
      <c r="A1564" s="301"/>
    </row>
    <row r="1565" spans="1:1" x14ac:dyDescent="0.25">
      <c r="A1565" s="301"/>
    </row>
    <row r="1566" spans="1:1" x14ac:dyDescent="0.25">
      <c r="A1566" s="301"/>
    </row>
    <row r="1567" spans="1:1" x14ac:dyDescent="0.25">
      <c r="A1567" s="301"/>
    </row>
    <row r="1568" spans="1:1" x14ac:dyDescent="0.25">
      <c r="A1568" s="301"/>
    </row>
    <row r="1569" spans="1:1" x14ac:dyDescent="0.25">
      <c r="A1569" s="301"/>
    </row>
    <row r="1570" spans="1:1" x14ac:dyDescent="0.25">
      <c r="A1570" s="301"/>
    </row>
    <row r="1571" spans="1:1" x14ac:dyDescent="0.25">
      <c r="A1571" s="301"/>
    </row>
    <row r="1572" spans="1:1" x14ac:dyDescent="0.25">
      <c r="A1572" s="301"/>
    </row>
    <row r="1573" spans="1:1" x14ac:dyDescent="0.25">
      <c r="A1573" s="301"/>
    </row>
    <row r="1574" spans="1:1" x14ac:dyDescent="0.25">
      <c r="A1574" s="301"/>
    </row>
    <row r="1575" spans="1:1" x14ac:dyDescent="0.25">
      <c r="A1575" s="301"/>
    </row>
    <row r="1576" spans="1:1" x14ac:dyDescent="0.25">
      <c r="A1576" s="301"/>
    </row>
    <row r="1577" spans="1:1" x14ac:dyDescent="0.25">
      <c r="A1577" s="301"/>
    </row>
    <row r="1578" spans="1:1" x14ac:dyDescent="0.25">
      <c r="A1578" s="301"/>
    </row>
    <row r="1579" spans="1:1" x14ac:dyDescent="0.25">
      <c r="A1579" s="301"/>
    </row>
    <row r="1580" spans="1:1" x14ac:dyDescent="0.25">
      <c r="A1580" s="301"/>
    </row>
    <row r="1581" spans="1:1" x14ac:dyDescent="0.25">
      <c r="A1581" s="301"/>
    </row>
    <row r="1582" spans="1:1" x14ac:dyDescent="0.25">
      <c r="A1582" s="301"/>
    </row>
    <row r="1583" spans="1:1" x14ac:dyDescent="0.25">
      <c r="A1583" s="301"/>
    </row>
    <row r="1584" spans="1:1" x14ac:dyDescent="0.25">
      <c r="A1584" s="301"/>
    </row>
    <row r="1585" spans="1:1" x14ac:dyDescent="0.25">
      <c r="A1585" s="301"/>
    </row>
    <row r="1586" spans="1:1" x14ac:dyDescent="0.25">
      <c r="A1586" s="301"/>
    </row>
    <row r="1587" spans="1:1" x14ac:dyDescent="0.25">
      <c r="A1587" s="301"/>
    </row>
    <row r="1588" spans="1:1" x14ac:dyDescent="0.25">
      <c r="A1588" s="301"/>
    </row>
    <row r="1589" spans="1:1" x14ac:dyDescent="0.25">
      <c r="A1589" s="301"/>
    </row>
    <row r="1590" spans="1:1" x14ac:dyDescent="0.25">
      <c r="A1590" s="301"/>
    </row>
    <row r="1591" spans="1:1" x14ac:dyDescent="0.25">
      <c r="A1591" s="301"/>
    </row>
    <row r="1592" spans="1:1" x14ac:dyDescent="0.25">
      <c r="A1592" s="301"/>
    </row>
    <row r="1593" spans="1:1" x14ac:dyDescent="0.25">
      <c r="A1593" s="301"/>
    </row>
    <row r="1594" spans="1:1" x14ac:dyDescent="0.25">
      <c r="A1594" s="301"/>
    </row>
    <row r="1595" spans="1:1" x14ac:dyDescent="0.25">
      <c r="A1595" s="301"/>
    </row>
    <row r="1596" spans="1:1" x14ac:dyDescent="0.25">
      <c r="A1596" s="301"/>
    </row>
    <row r="1597" spans="1:1" x14ac:dyDescent="0.25">
      <c r="A1597" s="301"/>
    </row>
    <row r="1598" spans="1:1" x14ac:dyDescent="0.25">
      <c r="A1598" s="301"/>
    </row>
    <row r="1599" spans="1:1" x14ac:dyDescent="0.25">
      <c r="A1599" s="301"/>
    </row>
    <row r="1600" spans="1:1" x14ac:dyDescent="0.25">
      <c r="A1600" s="301"/>
    </row>
    <row r="1601" spans="1:1" x14ac:dyDescent="0.25">
      <c r="A1601" s="301"/>
    </row>
    <row r="1602" spans="1:1" x14ac:dyDescent="0.25">
      <c r="A1602" s="301"/>
    </row>
    <row r="1603" spans="1:1" x14ac:dyDescent="0.25">
      <c r="A1603" s="301"/>
    </row>
    <row r="1604" spans="1:1" x14ac:dyDescent="0.25">
      <c r="A1604" s="301"/>
    </row>
    <row r="1605" spans="1:1" x14ac:dyDescent="0.25">
      <c r="A1605" s="301"/>
    </row>
    <row r="1606" spans="1:1" x14ac:dyDescent="0.25">
      <c r="A1606" s="301"/>
    </row>
    <row r="1607" spans="1:1" x14ac:dyDescent="0.25">
      <c r="A1607" s="301"/>
    </row>
    <row r="1608" spans="1:1" x14ac:dyDescent="0.25">
      <c r="A1608" s="301"/>
    </row>
    <row r="1609" spans="1:1" x14ac:dyDescent="0.25">
      <c r="A1609" s="301"/>
    </row>
    <row r="1610" spans="1:1" x14ac:dyDescent="0.25">
      <c r="A1610" s="301"/>
    </row>
    <row r="1611" spans="1:1" x14ac:dyDescent="0.25">
      <c r="A1611" s="301"/>
    </row>
    <row r="1612" spans="1:1" x14ac:dyDescent="0.25">
      <c r="A1612" s="301"/>
    </row>
    <row r="1613" spans="1:1" x14ac:dyDescent="0.25">
      <c r="A1613" s="301"/>
    </row>
    <row r="1614" spans="1:1" x14ac:dyDescent="0.25">
      <c r="A1614" s="301"/>
    </row>
    <row r="1615" spans="1:1" x14ac:dyDescent="0.25">
      <c r="A1615" s="301"/>
    </row>
    <row r="1616" spans="1:1" x14ac:dyDescent="0.25">
      <c r="A1616" s="301"/>
    </row>
    <row r="1617" spans="1:1" x14ac:dyDescent="0.25">
      <c r="A1617" s="301"/>
    </row>
    <row r="1618" spans="1:1" x14ac:dyDescent="0.25">
      <c r="A1618" s="301"/>
    </row>
    <row r="1619" spans="1:1" x14ac:dyDescent="0.25">
      <c r="A1619" s="301"/>
    </row>
    <row r="1620" spans="1:1" x14ac:dyDescent="0.25">
      <c r="A1620" s="301"/>
    </row>
    <row r="1621" spans="1:1" x14ac:dyDescent="0.25">
      <c r="A1621" s="301"/>
    </row>
    <row r="1622" spans="1:1" x14ac:dyDescent="0.25">
      <c r="A1622" s="301"/>
    </row>
    <row r="1623" spans="1:1" x14ac:dyDescent="0.25">
      <c r="A1623" s="301"/>
    </row>
    <row r="1624" spans="1:1" x14ac:dyDescent="0.25">
      <c r="A1624" s="301"/>
    </row>
    <row r="1625" spans="1:1" x14ac:dyDescent="0.25">
      <c r="A1625" s="301"/>
    </row>
    <row r="1626" spans="1:1" x14ac:dyDescent="0.25">
      <c r="A1626" s="301"/>
    </row>
    <row r="1627" spans="1:1" x14ac:dyDescent="0.25">
      <c r="A1627" s="301"/>
    </row>
    <row r="1628" spans="1:1" x14ac:dyDescent="0.25">
      <c r="A1628" s="301"/>
    </row>
    <row r="1629" spans="1:1" x14ac:dyDescent="0.25">
      <c r="A1629" s="301"/>
    </row>
    <row r="1630" spans="1:1" x14ac:dyDescent="0.25">
      <c r="A1630" s="301"/>
    </row>
    <row r="1631" spans="1:1" x14ac:dyDescent="0.25">
      <c r="A1631" s="301"/>
    </row>
    <row r="1632" spans="1:1" x14ac:dyDescent="0.25">
      <c r="A1632" s="301"/>
    </row>
    <row r="1633" spans="1:1" x14ac:dyDescent="0.25">
      <c r="A1633" s="301"/>
    </row>
    <row r="1634" spans="1:1" x14ac:dyDescent="0.25">
      <c r="A1634" s="301"/>
    </row>
    <row r="1635" spans="1:1" x14ac:dyDescent="0.25">
      <c r="A1635" s="301"/>
    </row>
    <row r="1636" spans="1:1" x14ac:dyDescent="0.25">
      <c r="A1636" s="301"/>
    </row>
    <row r="1637" spans="1:1" x14ac:dyDescent="0.25">
      <c r="A1637" s="301"/>
    </row>
    <row r="1638" spans="1:1" x14ac:dyDescent="0.25">
      <c r="A1638" s="301"/>
    </row>
    <row r="1639" spans="1:1" x14ac:dyDescent="0.25">
      <c r="A1639" s="301"/>
    </row>
    <row r="1640" spans="1:1" x14ac:dyDescent="0.25">
      <c r="A1640" s="301"/>
    </row>
    <row r="1641" spans="1:1" x14ac:dyDescent="0.25">
      <c r="A1641" s="301"/>
    </row>
    <row r="1642" spans="1:1" x14ac:dyDescent="0.25">
      <c r="A1642" s="301"/>
    </row>
    <row r="1643" spans="1:1" x14ac:dyDescent="0.25">
      <c r="A1643" s="301"/>
    </row>
    <row r="1644" spans="1:1" x14ac:dyDescent="0.25">
      <c r="A1644" s="301"/>
    </row>
    <row r="1645" spans="1:1" x14ac:dyDescent="0.25">
      <c r="A1645" s="301"/>
    </row>
    <row r="1646" spans="1:1" x14ac:dyDescent="0.25">
      <c r="A1646" s="301"/>
    </row>
    <row r="1647" spans="1:1" x14ac:dyDescent="0.25">
      <c r="A1647" s="301"/>
    </row>
    <row r="1648" spans="1:1" x14ac:dyDescent="0.25">
      <c r="A1648" s="301"/>
    </row>
    <row r="1649" spans="1:1" x14ac:dyDescent="0.25">
      <c r="A1649" s="301"/>
    </row>
    <row r="1650" spans="1:1" x14ac:dyDescent="0.25">
      <c r="A1650" s="301"/>
    </row>
    <row r="1651" spans="1:1" x14ac:dyDescent="0.25">
      <c r="A1651" s="301"/>
    </row>
    <row r="1652" spans="1:1" x14ac:dyDescent="0.25">
      <c r="A1652" s="301"/>
    </row>
    <row r="1653" spans="1:1" x14ac:dyDescent="0.25">
      <c r="A1653" s="301"/>
    </row>
    <row r="1654" spans="1:1" x14ac:dyDescent="0.25">
      <c r="A1654" s="301"/>
    </row>
    <row r="1655" spans="1:1" x14ac:dyDescent="0.25">
      <c r="A1655" s="301"/>
    </row>
    <row r="1656" spans="1:1" x14ac:dyDescent="0.25">
      <c r="A1656" s="301"/>
    </row>
    <row r="1657" spans="1:1" x14ac:dyDescent="0.25">
      <c r="A1657" s="301"/>
    </row>
    <row r="1658" spans="1:1" x14ac:dyDescent="0.25">
      <c r="A1658" s="301"/>
    </row>
    <row r="1659" spans="1:1" x14ac:dyDescent="0.25">
      <c r="A1659" s="301"/>
    </row>
    <row r="1660" spans="1:1" x14ac:dyDescent="0.25">
      <c r="A1660" s="301"/>
    </row>
    <row r="1661" spans="1:1" x14ac:dyDescent="0.25">
      <c r="A1661" s="301"/>
    </row>
    <row r="1662" spans="1:1" x14ac:dyDescent="0.25">
      <c r="A1662" s="301"/>
    </row>
    <row r="1663" spans="1:1" x14ac:dyDescent="0.25">
      <c r="A1663" s="301"/>
    </row>
    <row r="1664" spans="1:1" x14ac:dyDescent="0.25">
      <c r="A1664" s="301"/>
    </row>
    <row r="1665" spans="1:1" x14ac:dyDescent="0.25">
      <c r="A1665" s="301"/>
    </row>
    <row r="1666" spans="1:1" x14ac:dyDescent="0.25">
      <c r="A1666" s="301"/>
    </row>
    <row r="1667" spans="1:1" x14ac:dyDescent="0.25">
      <c r="A1667" s="301"/>
    </row>
    <row r="1668" spans="1:1" x14ac:dyDescent="0.25">
      <c r="A1668" s="301"/>
    </row>
    <row r="1669" spans="1:1" x14ac:dyDescent="0.25">
      <c r="A1669" s="301"/>
    </row>
    <row r="1670" spans="1:1" x14ac:dyDescent="0.25">
      <c r="A1670" s="301"/>
    </row>
    <row r="1671" spans="1:1" x14ac:dyDescent="0.25">
      <c r="A1671" s="301"/>
    </row>
    <row r="1672" spans="1:1" x14ac:dyDescent="0.25">
      <c r="A1672" s="301"/>
    </row>
    <row r="1673" spans="1:1" x14ac:dyDescent="0.25">
      <c r="A1673" s="301"/>
    </row>
    <row r="1674" spans="1:1" x14ac:dyDescent="0.25">
      <c r="A1674" s="301"/>
    </row>
    <row r="1675" spans="1:1" x14ac:dyDescent="0.25">
      <c r="A1675" s="301"/>
    </row>
    <row r="1676" spans="1:1" x14ac:dyDescent="0.25">
      <c r="A1676" s="301"/>
    </row>
    <row r="1677" spans="1:1" x14ac:dyDescent="0.25">
      <c r="A1677" s="301"/>
    </row>
    <row r="1678" spans="1:1" x14ac:dyDescent="0.25">
      <c r="A1678" s="301"/>
    </row>
    <row r="1679" spans="1:1" x14ac:dyDescent="0.25">
      <c r="A1679" s="301"/>
    </row>
    <row r="1680" spans="1:1" x14ac:dyDescent="0.25">
      <c r="A1680" s="301"/>
    </row>
    <row r="1681" spans="1:1" x14ac:dyDescent="0.25">
      <c r="A1681" s="301"/>
    </row>
    <row r="1682" spans="1:1" x14ac:dyDescent="0.25">
      <c r="A1682" s="301"/>
    </row>
    <row r="1683" spans="1:1" x14ac:dyDescent="0.25">
      <c r="A1683" s="301"/>
    </row>
    <row r="1684" spans="1:1" x14ac:dyDescent="0.25">
      <c r="A1684" s="301"/>
    </row>
    <row r="1685" spans="1:1" x14ac:dyDescent="0.25">
      <c r="A1685" s="301"/>
    </row>
    <row r="1686" spans="1:1" x14ac:dyDescent="0.25">
      <c r="A1686" s="301"/>
    </row>
    <row r="1687" spans="1:1" x14ac:dyDescent="0.25">
      <c r="A1687" s="301"/>
    </row>
    <row r="1688" spans="1:1" x14ac:dyDescent="0.25">
      <c r="A1688" s="301"/>
    </row>
    <row r="1689" spans="1:1" x14ac:dyDescent="0.25">
      <c r="A1689" s="301"/>
    </row>
    <row r="1690" spans="1:1" x14ac:dyDescent="0.25">
      <c r="A1690" s="301"/>
    </row>
    <row r="1691" spans="1:1" x14ac:dyDescent="0.25">
      <c r="A1691" s="301"/>
    </row>
    <row r="1692" spans="1:1" x14ac:dyDescent="0.25">
      <c r="A1692" s="301"/>
    </row>
    <row r="1693" spans="1:1" x14ac:dyDescent="0.25">
      <c r="A1693" s="301"/>
    </row>
    <row r="1694" spans="1:1" x14ac:dyDescent="0.25">
      <c r="A1694" s="301"/>
    </row>
    <row r="1695" spans="1:1" x14ac:dyDescent="0.25">
      <c r="A1695" s="301"/>
    </row>
    <row r="1696" spans="1:1" x14ac:dyDescent="0.25">
      <c r="A1696" s="301"/>
    </row>
    <row r="1697" spans="1:1" x14ac:dyDescent="0.25">
      <c r="A1697" s="301"/>
    </row>
    <row r="1698" spans="1:1" x14ac:dyDescent="0.25">
      <c r="A1698" s="301"/>
    </row>
    <row r="1699" spans="1:1" x14ac:dyDescent="0.25">
      <c r="A1699" s="301"/>
    </row>
    <row r="1700" spans="1:1" x14ac:dyDescent="0.25">
      <c r="A1700" s="301"/>
    </row>
    <row r="1701" spans="1:1" x14ac:dyDescent="0.25">
      <c r="A1701" s="301"/>
    </row>
    <row r="1702" spans="1:1" x14ac:dyDescent="0.25">
      <c r="A1702" s="301"/>
    </row>
    <row r="1703" spans="1:1" x14ac:dyDescent="0.25">
      <c r="A1703" s="301"/>
    </row>
    <row r="1704" spans="1:1" x14ac:dyDescent="0.25">
      <c r="A1704" s="301"/>
    </row>
    <row r="1705" spans="1:1" x14ac:dyDescent="0.25">
      <c r="A1705" s="301"/>
    </row>
    <row r="1706" spans="1:1" x14ac:dyDescent="0.25">
      <c r="A1706" s="301"/>
    </row>
    <row r="1707" spans="1:1" x14ac:dyDescent="0.25">
      <c r="A1707" s="301"/>
    </row>
    <row r="1708" spans="1:1" x14ac:dyDescent="0.25">
      <c r="A1708" s="301"/>
    </row>
    <row r="1709" spans="1:1" x14ac:dyDescent="0.25">
      <c r="A1709" s="301"/>
    </row>
    <row r="1710" spans="1:1" x14ac:dyDescent="0.25">
      <c r="A1710" s="301"/>
    </row>
    <row r="1711" spans="1:1" x14ac:dyDescent="0.25">
      <c r="A1711" s="301"/>
    </row>
    <row r="1712" spans="1:1" x14ac:dyDescent="0.25">
      <c r="A1712" s="301"/>
    </row>
    <row r="1713" spans="1:1" x14ac:dyDescent="0.25">
      <c r="A1713" s="301"/>
    </row>
    <row r="1714" spans="1:1" x14ac:dyDescent="0.25">
      <c r="A1714" s="301"/>
    </row>
    <row r="1715" spans="1:1" x14ac:dyDescent="0.25">
      <c r="A1715" s="301"/>
    </row>
    <row r="1716" spans="1:1" x14ac:dyDescent="0.25">
      <c r="A1716" s="301"/>
    </row>
    <row r="1717" spans="1:1" x14ac:dyDescent="0.25">
      <c r="A1717" s="301"/>
    </row>
    <row r="1718" spans="1:1" x14ac:dyDescent="0.25">
      <c r="A1718" s="301"/>
    </row>
    <row r="1719" spans="1:1" x14ac:dyDescent="0.25">
      <c r="A1719" s="301"/>
    </row>
    <row r="1720" spans="1:1" x14ac:dyDescent="0.25">
      <c r="A1720" s="301"/>
    </row>
    <row r="1721" spans="1:1" x14ac:dyDescent="0.25">
      <c r="A1721" s="301"/>
    </row>
    <row r="1722" spans="1:1" x14ac:dyDescent="0.25">
      <c r="A1722" s="301"/>
    </row>
    <row r="1723" spans="1:1" x14ac:dyDescent="0.25">
      <c r="A1723" s="301"/>
    </row>
    <row r="1724" spans="1:1" x14ac:dyDescent="0.25">
      <c r="A1724" s="301"/>
    </row>
    <row r="1725" spans="1:1" x14ac:dyDescent="0.25">
      <c r="A1725" s="301"/>
    </row>
    <row r="1726" spans="1:1" x14ac:dyDescent="0.25">
      <c r="A1726" s="301"/>
    </row>
    <row r="1727" spans="1:1" x14ac:dyDescent="0.25">
      <c r="A1727" s="301"/>
    </row>
    <row r="1728" spans="1:1" x14ac:dyDescent="0.25">
      <c r="A1728" s="301"/>
    </row>
    <row r="1729" spans="1:1" x14ac:dyDescent="0.25">
      <c r="A1729" s="301"/>
    </row>
    <row r="1730" spans="1:1" x14ac:dyDescent="0.25">
      <c r="A1730" s="301"/>
    </row>
    <row r="1731" spans="1:1" x14ac:dyDescent="0.25">
      <c r="A1731" s="301"/>
    </row>
    <row r="1732" spans="1:1" x14ac:dyDescent="0.25">
      <c r="A1732" s="301"/>
    </row>
    <row r="1733" spans="1:1" x14ac:dyDescent="0.25">
      <c r="A1733" s="301"/>
    </row>
    <row r="1734" spans="1:1" x14ac:dyDescent="0.25">
      <c r="A1734" s="301"/>
    </row>
    <row r="1735" spans="1:1" x14ac:dyDescent="0.25">
      <c r="A1735" s="301"/>
    </row>
    <row r="1736" spans="1:1" x14ac:dyDescent="0.25">
      <c r="A1736" s="301"/>
    </row>
    <row r="1737" spans="1:1" x14ac:dyDescent="0.25">
      <c r="A1737" s="301"/>
    </row>
    <row r="1738" spans="1:1" x14ac:dyDescent="0.25">
      <c r="A1738" s="301"/>
    </row>
    <row r="1739" spans="1:1" x14ac:dyDescent="0.25">
      <c r="A1739" s="301"/>
    </row>
    <row r="1740" spans="1:1" x14ac:dyDescent="0.25">
      <c r="A1740" s="301"/>
    </row>
    <row r="1741" spans="1:1" x14ac:dyDescent="0.25">
      <c r="A1741" s="301"/>
    </row>
    <row r="1742" spans="1:1" x14ac:dyDescent="0.25">
      <c r="A1742" s="301"/>
    </row>
    <row r="1743" spans="1:1" x14ac:dyDescent="0.25">
      <c r="A1743" s="301"/>
    </row>
    <row r="1744" spans="1:1" x14ac:dyDescent="0.25">
      <c r="A1744" s="301"/>
    </row>
    <row r="1745" spans="1:1" x14ac:dyDescent="0.25">
      <c r="A1745" s="301"/>
    </row>
    <row r="1746" spans="1:1" x14ac:dyDescent="0.25">
      <c r="A1746" s="301"/>
    </row>
    <row r="1747" spans="1:1" x14ac:dyDescent="0.25">
      <c r="A1747" s="301"/>
    </row>
    <row r="1748" spans="1:1" x14ac:dyDescent="0.25">
      <c r="A1748" s="301"/>
    </row>
    <row r="1749" spans="1:1" x14ac:dyDescent="0.25">
      <c r="A1749" s="301"/>
    </row>
    <row r="1750" spans="1:1" x14ac:dyDescent="0.25">
      <c r="A1750" s="301"/>
    </row>
    <row r="1751" spans="1:1" x14ac:dyDescent="0.25">
      <c r="A1751" s="301"/>
    </row>
    <row r="1752" spans="1:1" x14ac:dyDescent="0.25">
      <c r="A1752" s="301"/>
    </row>
    <row r="1753" spans="1:1" x14ac:dyDescent="0.25">
      <c r="A1753" s="301"/>
    </row>
    <row r="1754" spans="1:1" x14ac:dyDescent="0.25">
      <c r="A1754" s="301"/>
    </row>
    <row r="1755" spans="1:1" x14ac:dyDescent="0.25">
      <c r="A1755" s="301"/>
    </row>
    <row r="1756" spans="1:1" x14ac:dyDescent="0.25">
      <c r="A1756" s="301"/>
    </row>
    <row r="1757" spans="1:1" x14ac:dyDescent="0.25">
      <c r="A1757" s="301"/>
    </row>
    <row r="1758" spans="1:1" x14ac:dyDescent="0.25">
      <c r="A1758" s="301"/>
    </row>
    <row r="1759" spans="1:1" x14ac:dyDescent="0.25">
      <c r="A1759" s="301"/>
    </row>
    <row r="1760" spans="1:1" x14ac:dyDescent="0.25">
      <c r="A1760" s="301"/>
    </row>
    <row r="1761" spans="1:1" x14ac:dyDescent="0.25">
      <c r="A1761" s="301"/>
    </row>
    <row r="1762" spans="1:1" x14ac:dyDescent="0.25">
      <c r="A1762" s="301"/>
    </row>
    <row r="1763" spans="1:1" x14ac:dyDescent="0.25">
      <c r="A1763" s="301"/>
    </row>
    <row r="1764" spans="1:1" x14ac:dyDescent="0.25">
      <c r="A1764" s="301"/>
    </row>
    <row r="1765" spans="1:1" x14ac:dyDescent="0.25">
      <c r="A1765" s="301"/>
    </row>
    <row r="1766" spans="1:1" x14ac:dyDescent="0.25">
      <c r="A1766" s="301"/>
    </row>
    <row r="1767" spans="1:1" x14ac:dyDescent="0.25">
      <c r="A1767" s="301"/>
    </row>
    <row r="1768" spans="1:1" x14ac:dyDescent="0.25">
      <c r="A1768" s="301"/>
    </row>
    <row r="1769" spans="1:1" x14ac:dyDescent="0.25">
      <c r="A1769" s="301"/>
    </row>
    <row r="1770" spans="1:1" x14ac:dyDescent="0.25">
      <c r="A1770" s="301"/>
    </row>
    <row r="1771" spans="1:1" x14ac:dyDescent="0.25">
      <c r="A1771" s="301"/>
    </row>
    <row r="1772" spans="1:1" x14ac:dyDescent="0.25">
      <c r="A1772" s="301"/>
    </row>
    <row r="1773" spans="1:1" x14ac:dyDescent="0.25">
      <c r="A1773" s="301"/>
    </row>
    <row r="1774" spans="1:1" x14ac:dyDescent="0.25">
      <c r="A1774" s="301"/>
    </row>
    <row r="1775" spans="1:1" x14ac:dyDescent="0.25">
      <c r="A1775" s="301"/>
    </row>
    <row r="1776" spans="1:1" x14ac:dyDescent="0.25">
      <c r="A1776" s="301"/>
    </row>
    <row r="1777" spans="1:1" x14ac:dyDescent="0.25">
      <c r="A1777" s="301"/>
    </row>
    <row r="1778" spans="1:1" x14ac:dyDescent="0.25">
      <c r="A1778" s="301"/>
    </row>
    <row r="1779" spans="1:1" x14ac:dyDescent="0.25">
      <c r="A1779" s="301"/>
    </row>
    <row r="1780" spans="1:1" x14ac:dyDescent="0.25">
      <c r="A1780" s="301"/>
    </row>
    <row r="1781" spans="1:1" x14ac:dyDescent="0.25">
      <c r="A1781" s="301"/>
    </row>
    <row r="1782" spans="1:1" x14ac:dyDescent="0.25">
      <c r="A1782" s="301"/>
    </row>
    <row r="1783" spans="1:1" x14ac:dyDescent="0.25">
      <c r="A1783" s="301"/>
    </row>
    <row r="1784" spans="1:1" x14ac:dyDescent="0.25">
      <c r="A1784" s="301"/>
    </row>
    <row r="1785" spans="1:1" x14ac:dyDescent="0.25">
      <c r="A1785" s="301"/>
    </row>
    <row r="1786" spans="1:1" x14ac:dyDescent="0.25">
      <c r="A1786" s="301"/>
    </row>
    <row r="1787" spans="1:1" x14ac:dyDescent="0.25">
      <c r="A1787" s="301"/>
    </row>
    <row r="1788" spans="1:1" x14ac:dyDescent="0.25">
      <c r="A1788" s="301"/>
    </row>
    <row r="1789" spans="1:1" x14ac:dyDescent="0.25">
      <c r="A1789" s="301"/>
    </row>
    <row r="1790" spans="1:1" x14ac:dyDescent="0.25">
      <c r="A1790" s="301"/>
    </row>
    <row r="1791" spans="1:1" x14ac:dyDescent="0.25">
      <c r="A1791" s="301"/>
    </row>
    <row r="1792" spans="1:1" x14ac:dyDescent="0.25">
      <c r="A1792" s="301"/>
    </row>
    <row r="1793" spans="1:1" x14ac:dyDescent="0.25">
      <c r="A1793" s="301"/>
    </row>
    <row r="1794" spans="1:1" x14ac:dyDescent="0.25">
      <c r="A1794" s="301"/>
    </row>
    <row r="1795" spans="1:1" x14ac:dyDescent="0.25">
      <c r="A1795" s="301"/>
    </row>
    <row r="1796" spans="1:1" x14ac:dyDescent="0.25">
      <c r="A1796" s="301"/>
    </row>
    <row r="1797" spans="1:1" x14ac:dyDescent="0.25">
      <c r="A1797" s="301"/>
    </row>
    <row r="1798" spans="1:1" x14ac:dyDescent="0.25">
      <c r="A1798" s="301"/>
    </row>
    <row r="1799" spans="1:1" x14ac:dyDescent="0.25">
      <c r="A1799" s="301"/>
    </row>
    <row r="1800" spans="1:1" x14ac:dyDescent="0.25">
      <c r="A1800" s="301"/>
    </row>
    <row r="1801" spans="1:1" x14ac:dyDescent="0.25">
      <c r="A1801" s="301"/>
    </row>
    <row r="1802" spans="1:1" x14ac:dyDescent="0.25">
      <c r="A1802" s="301"/>
    </row>
    <row r="1803" spans="1:1" x14ac:dyDescent="0.25">
      <c r="A1803" s="301"/>
    </row>
    <row r="1804" spans="1:1" x14ac:dyDescent="0.25">
      <c r="A1804" s="301"/>
    </row>
    <row r="1805" spans="1:1" x14ac:dyDescent="0.25">
      <c r="A1805" s="301"/>
    </row>
    <row r="1806" spans="1:1" x14ac:dyDescent="0.25">
      <c r="A1806" s="301"/>
    </row>
    <row r="1807" spans="1:1" x14ac:dyDescent="0.25">
      <c r="A1807" s="301"/>
    </row>
    <row r="1808" spans="1:1" x14ac:dyDescent="0.25">
      <c r="A1808" s="301"/>
    </row>
    <row r="1809" spans="1:1" x14ac:dyDescent="0.25">
      <c r="A1809" s="301"/>
    </row>
    <row r="1810" spans="1:1" x14ac:dyDescent="0.25">
      <c r="A1810" s="301"/>
    </row>
    <row r="1811" spans="1:1" x14ac:dyDescent="0.25">
      <c r="A1811" s="301"/>
    </row>
    <row r="1812" spans="1:1" x14ac:dyDescent="0.25">
      <c r="A1812" s="301"/>
    </row>
    <row r="1813" spans="1:1" x14ac:dyDescent="0.25">
      <c r="A1813" s="301"/>
    </row>
    <row r="1814" spans="1:1" x14ac:dyDescent="0.25">
      <c r="A1814" s="301"/>
    </row>
    <row r="1815" spans="1:1" x14ac:dyDescent="0.25">
      <c r="A1815" s="301"/>
    </row>
    <row r="1816" spans="1:1" x14ac:dyDescent="0.25">
      <c r="A1816" s="301"/>
    </row>
    <row r="1817" spans="1:1" x14ac:dyDescent="0.25">
      <c r="A1817" s="301"/>
    </row>
    <row r="1818" spans="1:1" x14ac:dyDescent="0.25">
      <c r="A1818" s="301"/>
    </row>
    <row r="1819" spans="1:1" x14ac:dyDescent="0.25">
      <c r="A1819" s="301"/>
    </row>
    <row r="1820" spans="1:1" x14ac:dyDescent="0.25">
      <c r="A1820" s="301"/>
    </row>
    <row r="1821" spans="1:1" x14ac:dyDescent="0.25">
      <c r="A1821" s="301"/>
    </row>
    <row r="1822" spans="1:1" x14ac:dyDescent="0.25">
      <c r="A1822" s="301"/>
    </row>
    <row r="1823" spans="1:1" x14ac:dyDescent="0.25">
      <c r="A1823" s="301"/>
    </row>
    <row r="1824" spans="1:1" x14ac:dyDescent="0.25">
      <c r="A1824" s="301"/>
    </row>
    <row r="1825" spans="1:1" x14ac:dyDescent="0.25">
      <c r="A1825" s="301"/>
    </row>
    <row r="1826" spans="1:1" x14ac:dyDescent="0.25">
      <c r="A1826" s="301"/>
    </row>
    <row r="1827" spans="1:1" x14ac:dyDescent="0.25">
      <c r="A1827" s="301"/>
    </row>
    <row r="1828" spans="1:1" x14ac:dyDescent="0.25">
      <c r="A1828" s="301"/>
    </row>
    <row r="1829" spans="1:1" x14ac:dyDescent="0.25">
      <c r="A1829" s="301"/>
    </row>
    <row r="1830" spans="1:1" x14ac:dyDescent="0.25">
      <c r="A1830" s="301"/>
    </row>
    <row r="1831" spans="1:1" x14ac:dyDescent="0.25">
      <c r="A1831" s="301"/>
    </row>
    <row r="1832" spans="1:1" x14ac:dyDescent="0.25">
      <c r="A1832" s="301"/>
    </row>
    <row r="1833" spans="1:1" x14ac:dyDescent="0.25">
      <c r="A1833" s="301"/>
    </row>
    <row r="1834" spans="1:1" x14ac:dyDescent="0.25">
      <c r="A1834" s="301"/>
    </row>
    <row r="1835" spans="1:1" x14ac:dyDescent="0.25">
      <c r="A1835" s="301"/>
    </row>
    <row r="1836" spans="1:1" x14ac:dyDescent="0.25">
      <c r="A1836" s="301"/>
    </row>
    <row r="1837" spans="1:1" x14ac:dyDescent="0.25">
      <c r="A1837" s="301"/>
    </row>
    <row r="1838" spans="1:1" x14ac:dyDescent="0.25">
      <c r="A1838" s="301"/>
    </row>
    <row r="1839" spans="1:1" x14ac:dyDescent="0.25">
      <c r="A1839" s="301"/>
    </row>
    <row r="1840" spans="1:1" x14ac:dyDescent="0.25">
      <c r="A1840" s="301"/>
    </row>
    <row r="1841" spans="1:1" x14ac:dyDescent="0.25">
      <c r="A1841" s="301"/>
    </row>
    <row r="1842" spans="1:1" x14ac:dyDescent="0.25">
      <c r="A1842" s="301"/>
    </row>
    <row r="1843" spans="1:1" x14ac:dyDescent="0.25">
      <c r="A1843" s="301"/>
    </row>
    <row r="1844" spans="1:1" x14ac:dyDescent="0.25">
      <c r="A1844" s="301"/>
    </row>
    <row r="1845" spans="1:1" x14ac:dyDescent="0.25">
      <c r="A1845" s="301"/>
    </row>
    <row r="1846" spans="1:1" x14ac:dyDescent="0.25">
      <c r="A1846" s="301"/>
    </row>
    <row r="1847" spans="1:1" x14ac:dyDescent="0.25">
      <c r="A1847" s="301"/>
    </row>
    <row r="1848" spans="1:1" x14ac:dyDescent="0.25">
      <c r="A1848" s="301"/>
    </row>
    <row r="1849" spans="1:1" x14ac:dyDescent="0.25">
      <c r="A1849" s="301"/>
    </row>
    <row r="1850" spans="1:1" x14ac:dyDescent="0.25">
      <c r="A1850" s="301"/>
    </row>
    <row r="1851" spans="1:1" x14ac:dyDescent="0.25">
      <c r="A1851" s="301"/>
    </row>
    <row r="1852" spans="1:1" x14ac:dyDescent="0.25">
      <c r="A1852" s="301"/>
    </row>
    <row r="1853" spans="1:1" x14ac:dyDescent="0.25">
      <c r="A1853" s="301"/>
    </row>
    <row r="1854" spans="1:1" x14ac:dyDescent="0.25">
      <c r="A1854" s="301"/>
    </row>
    <row r="1855" spans="1:1" x14ac:dyDescent="0.25">
      <c r="A1855" s="301"/>
    </row>
    <row r="1856" spans="1:1" x14ac:dyDescent="0.25">
      <c r="A1856" s="301"/>
    </row>
    <row r="1857" spans="1:1" x14ac:dyDescent="0.25">
      <c r="A1857" s="301"/>
    </row>
    <row r="1858" spans="1:1" x14ac:dyDescent="0.25">
      <c r="A1858" s="301"/>
    </row>
    <row r="1859" spans="1:1" x14ac:dyDescent="0.25">
      <c r="A1859" s="301"/>
    </row>
    <row r="1860" spans="1:1" x14ac:dyDescent="0.25">
      <c r="A1860" s="301"/>
    </row>
    <row r="1861" spans="1:1" x14ac:dyDescent="0.25">
      <c r="A1861" s="301"/>
    </row>
    <row r="1862" spans="1:1" x14ac:dyDescent="0.25">
      <c r="A1862" s="301"/>
    </row>
    <row r="1863" spans="1:1" x14ac:dyDescent="0.25">
      <c r="A1863" s="301"/>
    </row>
    <row r="1864" spans="1:1" x14ac:dyDescent="0.25">
      <c r="A1864" s="301"/>
    </row>
    <row r="1865" spans="1:1" x14ac:dyDescent="0.25">
      <c r="A1865" s="301"/>
    </row>
    <row r="1866" spans="1:1" x14ac:dyDescent="0.25">
      <c r="A1866" s="301"/>
    </row>
    <row r="1867" spans="1:1" x14ac:dyDescent="0.25">
      <c r="A1867" s="301"/>
    </row>
    <row r="1868" spans="1:1" x14ac:dyDescent="0.25">
      <c r="A1868" s="301"/>
    </row>
    <row r="1869" spans="1:1" x14ac:dyDescent="0.25">
      <c r="A1869" s="301"/>
    </row>
    <row r="1870" spans="1:1" x14ac:dyDescent="0.25">
      <c r="A1870" s="301"/>
    </row>
    <row r="1871" spans="1:1" x14ac:dyDescent="0.25">
      <c r="A1871" s="301"/>
    </row>
    <row r="1872" spans="1:1" x14ac:dyDescent="0.25">
      <c r="A1872" s="301"/>
    </row>
    <row r="1873" spans="1:1" x14ac:dyDescent="0.25">
      <c r="A1873" s="301"/>
    </row>
    <row r="1874" spans="1:1" x14ac:dyDescent="0.25">
      <c r="A1874" s="301"/>
    </row>
    <row r="1875" spans="1:1" x14ac:dyDescent="0.25">
      <c r="A1875" s="301"/>
    </row>
    <row r="1876" spans="1:1" x14ac:dyDescent="0.25">
      <c r="A1876" s="301"/>
    </row>
    <row r="1877" spans="1:1" x14ac:dyDescent="0.25">
      <c r="A1877" s="301"/>
    </row>
    <row r="1878" spans="1:1" x14ac:dyDescent="0.25">
      <c r="A1878" s="301"/>
    </row>
    <row r="1879" spans="1:1" x14ac:dyDescent="0.25">
      <c r="A1879" s="301"/>
    </row>
    <row r="1880" spans="1:1" x14ac:dyDescent="0.25">
      <c r="A1880" s="301"/>
    </row>
    <row r="1881" spans="1:1" x14ac:dyDescent="0.25">
      <c r="A1881" s="301"/>
    </row>
    <row r="1882" spans="1:1" x14ac:dyDescent="0.25">
      <c r="A1882" s="301"/>
    </row>
    <row r="1883" spans="1:1" x14ac:dyDescent="0.25">
      <c r="A1883" s="301"/>
    </row>
    <row r="1884" spans="1:1" x14ac:dyDescent="0.25">
      <c r="A1884" s="301"/>
    </row>
    <row r="1885" spans="1:1" x14ac:dyDescent="0.25">
      <c r="A1885" s="301"/>
    </row>
    <row r="1886" spans="1:1" x14ac:dyDescent="0.25">
      <c r="A1886" s="301"/>
    </row>
    <row r="1887" spans="1:1" x14ac:dyDescent="0.25">
      <c r="A1887" s="301"/>
    </row>
    <row r="1888" spans="1:1" x14ac:dyDescent="0.25">
      <c r="A1888" s="301"/>
    </row>
    <row r="1889" spans="1:1" x14ac:dyDescent="0.25">
      <c r="A1889" s="301"/>
    </row>
    <row r="1890" spans="1:1" x14ac:dyDescent="0.25">
      <c r="A1890" s="301"/>
    </row>
    <row r="1891" spans="1:1" x14ac:dyDescent="0.25">
      <c r="A1891" s="301"/>
    </row>
    <row r="1892" spans="1:1" x14ac:dyDescent="0.25">
      <c r="A1892" s="301"/>
    </row>
    <row r="1893" spans="1:1" x14ac:dyDescent="0.25">
      <c r="A1893" s="301"/>
    </row>
    <row r="1894" spans="1:1" x14ac:dyDescent="0.25">
      <c r="A1894" s="301"/>
    </row>
    <row r="1895" spans="1:1" x14ac:dyDescent="0.25">
      <c r="A1895" s="301"/>
    </row>
    <row r="1896" spans="1:1" x14ac:dyDescent="0.25">
      <c r="A1896" s="301"/>
    </row>
    <row r="1897" spans="1:1" x14ac:dyDescent="0.25">
      <c r="A1897" s="301"/>
    </row>
    <row r="1898" spans="1:1" x14ac:dyDescent="0.25">
      <c r="A1898" s="301"/>
    </row>
    <row r="1899" spans="1:1" x14ac:dyDescent="0.25">
      <c r="A1899" s="301"/>
    </row>
    <row r="1900" spans="1:1" x14ac:dyDescent="0.25">
      <c r="A1900" s="301"/>
    </row>
    <row r="1901" spans="1:1" x14ac:dyDescent="0.25">
      <c r="A1901" s="301"/>
    </row>
    <row r="1902" spans="1:1" x14ac:dyDescent="0.25">
      <c r="A1902" s="301"/>
    </row>
    <row r="1903" spans="1:1" x14ac:dyDescent="0.25">
      <c r="A1903" s="301"/>
    </row>
    <row r="1904" spans="1:1" x14ac:dyDescent="0.25">
      <c r="A1904" s="301"/>
    </row>
    <row r="1905" spans="1:1" x14ac:dyDescent="0.25">
      <c r="A1905" s="301"/>
    </row>
    <row r="1906" spans="1:1" x14ac:dyDescent="0.25">
      <c r="A1906" s="301"/>
    </row>
    <row r="1907" spans="1:1" x14ac:dyDescent="0.25">
      <c r="A1907" s="301"/>
    </row>
    <row r="1908" spans="1:1" x14ac:dyDescent="0.25">
      <c r="A1908" s="301"/>
    </row>
    <row r="1909" spans="1:1" x14ac:dyDescent="0.25">
      <c r="A1909" s="301"/>
    </row>
    <row r="1910" spans="1:1" x14ac:dyDescent="0.25">
      <c r="A1910" s="301"/>
    </row>
    <row r="1911" spans="1:1" x14ac:dyDescent="0.25">
      <c r="A1911" s="301"/>
    </row>
    <row r="1912" spans="1:1" x14ac:dyDescent="0.25">
      <c r="A1912" s="301"/>
    </row>
    <row r="1913" spans="1:1" x14ac:dyDescent="0.25">
      <c r="A1913" s="301"/>
    </row>
    <row r="1914" spans="1:1" x14ac:dyDescent="0.25">
      <c r="A1914" s="301"/>
    </row>
    <row r="1915" spans="1:1" x14ac:dyDescent="0.25">
      <c r="A1915" s="301"/>
    </row>
    <row r="1916" spans="1:1" x14ac:dyDescent="0.25">
      <c r="A1916" s="301"/>
    </row>
    <row r="1917" spans="1:1" x14ac:dyDescent="0.25">
      <c r="A1917" s="301"/>
    </row>
    <row r="1918" spans="1:1" x14ac:dyDescent="0.25">
      <c r="A1918" s="301"/>
    </row>
    <row r="1919" spans="1:1" x14ac:dyDescent="0.25">
      <c r="A1919" s="301"/>
    </row>
    <row r="1920" spans="1:1" x14ac:dyDescent="0.25">
      <c r="A1920" s="301"/>
    </row>
    <row r="1921" spans="1:1" x14ac:dyDescent="0.25">
      <c r="A1921" s="301"/>
    </row>
    <row r="1922" spans="1:1" x14ac:dyDescent="0.25">
      <c r="A1922" s="301"/>
    </row>
    <row r="1923" spans="1:1" x14ac:dyDescent="0.25">
      <c r="A1923" s="301"/>
    </row>
    <row r="1924" spans="1:1" x14ac:dyDescent="0.25">
      <c r="A1924" s="301"/>
    </row>
    <row r="1925" spans="1:1" x14ac:dyDescent="0.25">
      <c r="A1925" s="301"/>
    </row>
    <row r="1926" spans="1:1" x14ac:dyDescent="0.25">
      <c r="A1926" s="301"/>
    </row>
    <row r="1927" spans="1:1" x14ac:dyDescent="0.25">
      <c r="A1927" s="301"/>
    </row>
    <row r="1928" spans="1:1" x14ac:dyDescent="0.25">
      <c r="A1928" s="301"/>
    </row>
    <row r="1929" spans="1:1" x14ac:dyDescent="0.25">
      <c r="A1929" s="301"/>
    </row>
    <row r="1930" spans="1:1" x14ac:dyDescent="0.25">
      <c r="A1930" s="301"/>
    </row>
    <row r="1931" spans="1:1" x14ac:dyDescent="0.25">
      <c r="A1931" s="301"/>
    </row>
    <row r="1932" spans="1:1" x14ac:dyDescent="0.25">
      <c r="A1932" s="301"/>
    </row>
    <row r="1933" spans="1:1" x14ac:dyDescent="0.25">
      <c r="A1933" s="301"/>
    </row>
    <row r="1934" spans="1:1" x14ac:dyDescent="0.25">
      <c r="A1934" s="301"/>
    </row>
    <row r="1935" spans="1:1" x14ac:dyDescent="0.25">
      <c r="A1935" s="301"/>
    </row>
    <row r="1936" spans="1:1" x14ac:dyDescent="0.25">
      <c r="A1936" s="301"/>
    </row>
    <row r="1937" spans="1:1" x14ac:dyDescent="0.25">
      <c r="A1937" s="301"/>
    </row>
    <row r="1938" spans="1:1" x14ac:dyDescent="0.25">
      <c r="A1938" s="301"/>
    </row>
    <row r="1939" spans="1:1" x14ac:dyDescent="0.25">
      <c r="A1939" s="301"/>
    </row>
    <row r="1940" spans="1:1" x14ac:dyDescent="0.25">
      <c r="A1940" s="301"/>
    </row>
    <row r="1941" spans="1:1" x14ac:dyDescent="0.25">
      <c r="A1941" s="301"/>
    </row>
    <row r="1942" spans="1:1" x14ac:dyDescent="0.25">
      <c r="A1942" s="301"/>
    </row>
    <row r="1943" spans="1:1" x14ac:dyDescent="0.25">
      <c r="A1943" s="301"/>
    </row>
    <row r="1944" spans="1:1" x14ac:dyDescent="0.25">
      <c r="A1944" s="301"/>
    </row>
    <row r="1945" spans="1:1" x14ac:dyDescent="0.25">
      <c r="A1945" s="301"/>
    </row>
    <row r="1946" spans="1:1" x14ac:dyDescent="0.25">
      <c r="A1946" s="301"/>
    </row>
    <row r="1947" spans="1:1" x14ac:dyDescent="0.25">
      <c r="A1947" s="301"/>
    </row>
    <row r="1948" spans="1:1" x14ac:dyDescent="0.25">
      <c r="A1948" s="301"/>
    </row>
    <row r="1949" spans="1:1" x14ac:dyDescent="0.25">
      <c r="A1949" s="301"/>
    </row>
    <row r="1950" spans="1:1" x14ac:dyDescent="0.25">
      <c r="A1950" s="301"/>
    </row>
    <row r="1951" spans="1:1" x14ac:dyDescent="0.25">
      <c r="A1951" s="301"/>
    </row>
    <row r="1952" spans="1:1" x14ac:dyDescent="0.25">
      <c r="A1952" s="301"/>
    </row>
    <row r="1953" spans="1:1" x14ac:dyDescent="0.25">
      <c r="A1953" s="301"/>
    </row>
    <row r="1954" spans="1:1" x14ac:dyDescent="0.25">
      <c r="A1954" s="301"/>
    </row>
    <row r="1955" spans="1:1" x14ac:dyDescent="0.25">
      <c r="A1955" s="301"/>
    </row>
    <row r="1956" spans="1:1" x14ac:dyDescent="0.25">
      <c r="A1956" s="301"/>
    </row>
    <row r="1957" spans="1:1" x14ac:dyDescent="0.25">
      <c r="A1957" s="301"/>
    </row>
    <row r="1958" spans="1:1" x14ac:dyDescent="0.25">
      <c r="A1958" s="301"/>
    </row>
    <row r="1959" spans="1:1" x14ac:dyDescent="0.25">
      <c r="A1959" s="301"/>
    </row>
    <row r="1960" spans="1:1" x14ac:dyDescent="0.25">
      <c r="A1960" s="301"/>
    </row>
    <row r="1961" spans="1:1" x14ac:dyDescent="0.25">
      <c r="A1961" s="301"/>
    </row>
    <row r="1962" spans="1:1" x14ac:dyDescent="0.25">
      <c r="A1962" s="301"/>
    </row>
    <row r="1963" spans="1:1" x14ac:dyDescent="0.25">
      <c r="A1963" s="301"/>
    </row>
    <row r="1964" spans="1:1" x14ac:dyDescent="0.25">
      <c r="A1964" s="301"/>
    </row>
    <row r="1965" spans="1:1" x14ac:dyDescent="0.25">
      <c r="A1965" s="301"/>
    </row>
    <row r="1966" spans="1:1" x14ac:dyDescent="0.25">
      <c r="A1966" s="301"/>
    </row>
    <row r="1967" spans="1:1" x14ac:dyDescent="0.25">
      <c r="A1967" s="301"/>
    </row>
    <row r="1968" spans="1:1" x14ac:dyDescent="0.25">
      <c r="A1968" s="301"/>
    </row>
    <row r="1969" spans="1:1" x14ac:dyDescent="0.25">
      <c r="A1969" s="301"/>
    </row>
    <row r="1970" spans="1:1" x14ac:dyDescent="0.25">
      <c r="A1970" s="301"/>
    </row>
    <row r="1971" spans="1:1" x14ac:dyDescent="0.25">
      <c r="A1971" s="301"/>
    </row>
    <row r="1972" spans="1:1" x14ac:dyDescent="0.25">
      <c r="A1972" s="301"/>
    </row>
    <row r="1973" spans="1:1" x14ac:dyDescent="0.25">
      <c r="A1973" s="301"/>
    </row>
    <row r="1974" spans="1:1" x14ac:dyDescent="0.25">
      <c r="A1974" s="301"/>
    </row>
    <row r="1975" spans="1:1" x14ac:dyDescent="0.25">
      <c r="A1975" s="301"/>
    </row>
    <row r="1976" spans="1:1" x14ac:dyDescent="0.25">
      <c r="A1976" s="301"/>
    </row>
    <row r="1977" spans="1:1" x14ac:dyDescent="0.25">
      <c r="A1977" s="301"/>
    </row>
    <row r="1978" spans="1:1" x14ac:dyDescent="0.25">
      <c r="A1978" s="301"/>
    </row>
    <row r="1979" spans="1:1" x14ac:dyDescent="0.25">
      <c r="A1979" s="301"/>
    </row>
    <row r="1980" spans="1:1" x14ac:dyDescent="0.25">
      <c r="A1980" s="301"/>
    </row>
    <row r="1981" spans="1:1" x14ac:dyDescent="0.25">
      <c r="A1981" s="301"/>
    </row>
    <row r="1982" spans="1:1" x14ac:dyDescent="0.25">
      <c r="A1982" s="301"/>
    </row>
    <row r="1983" spans="1:1" x14ac:dyDescent="0.25">
      <c r="A1983" s="301"/>
    </row>
    <row r="1984" spans="1:1" x14ac:dyDescent="0.25">
      <c r="A1984" s="301"/>
    </row>
    <row r="1985" spans="1:1" x14ac:dyDescent="0.25">
      <c r="A1985" s="301"/>
    </row>
    <row r="1986" spans="1:1" x14ac:dyDescent="0.25">
      <c r="A1986" s="301"/>
    </row>
    <row r="1987" spans="1:1" x14ac:dyDescent="0.25">
      <c r="A1987" s="301"/>
    </row>
    <row r="1988" spans="1:1" x14ac:dyDescent="0.25">
      <c r="A1988" s="301"/>
    </row>
    <row r="1989" spans="1:1" x14ac:dyDescent="0.25">
      <c r="A1989" s="301"/>
    </row>
    <row r="1990" spans="1:1" x14ac:dyDescent="0.25">
      <c r="A1990" s="301"/>
    </row>
    <row r="1991" spans="1:1" x14ac:dyDescent="0.25">
      <c r="A1991" s="301"/>
    </row>
    <row r="1992" spans="1:1" x14ac:dyDescent="0.25">
      <c r="A1992" s="301"/>
    </row>
    <row r="1993" spans="1:1" x14ac:dyDescent="0.25">
      <c r="A1993" s="301"/>
    </row>
    <row r="1994" spans="1:1" x14ac:dyDescent="0.25">
      <c r="A1994" s="301"/>
    </row>
    <row r="1995" spans="1:1" x14ac:dyDescent="0.25">
      <c r="A1995" s="301"/>
    </row>
    <row r="1996" spans="1:1" x14ac:dyDescent="0.25">
      <c r="A1996" s="301"/>
    </row>
    <row r="1997" spans="1:1" x14ac:dyDescent="0.25">
      <c r="A1997" s="301"/>
    </row>
    <row r="1998" spans="1:1" x14ac:dyDescent="0.25">
      <c r="A1998" s="301"/>
    </row>
    <row r="1999" spans="1:1" x14ac:dyDescent="0.25">
      <c r="A1999" s="301"/>
    </row>
    <row r="2000" spans="1:1" x14ac:dyDescent="0.25">
      <c r="A2000" s="301"/>
    </row>
    <row r="2001" spans="1:1" x14ac:dyDescent="0.25">
      <c r="A2001" s="301"/>
    </row>
    <row r="2002" spans="1:1" x14ac:dyDescent="0.25">
      <c r="A2002" s="301"/>
    </row>
    <row r="2003" spans="1:1" x14ac:dyDescent="0.25">
      <c r="A2003" s="301"/>
    </row>
    <row r="2004" spans="1:1" x14ac:dyDescent="0.25">
      <c r="A2004" s="301"/>
    </row>
    <row r="2005" spans="1:1" x14ac:dyDescent="0.25">
      <c r="A2005" s="301"/>
    </row>
    <row r="2006" spans="1:1" x14ac:dyDescent="0.25">
      <c r="A2006" s="301"/>
    </row>
    <row r="2007" spans="1:1" x14ac:dyDescent="0.25">
      <c r="A2007" s="301"/>
    </row>
    <row r="2008" spans="1:1" x14ac:dyDescent="0.25">
      <c r="A2008" s="301"/>
    </row>
    <row r="2009" spans="1:1" x14ac:dyDescent="0.25">
      <c r="A2009" s="301"/>
    </row>
    <row r="2010" spans="1:1" x14ac:dyDescent="0.25">
      <c r="A2010" s="301"/>
    </row>
    <row r="2011" spans="1:1" x14ac:dyDescent="0.25">
      <c r="A2011" s="301"/>
    </row>
    <row r="2012" spans="1:1" x14ac:dyDescent="0.25">
      <c r="A2012" s="301"/>
    </row>
    <row r="2013" spans="1:1" x14ac:dyDescent="0.25">
      <c r="A2013" s="301"/>
    </row>
    <row r="2014" spans="1:1" x14ac:dyDescent="0.25">
      <c r="A2014" s="301"/>
    </row>
    <row r="2015" spans="1:1" x14ac:dyDescent="0.25">
      <c r="A2015" s="301"/>
    </row>
    <row r="2016" spans="1:1" x14ac:dyDescent="0.25">
      <c r="A2016" s="301"/>
    </row>
    <row r="2017" spans="1:1" x14ac:dyDescent="0.25">
      <c r="A2017" s="301"/>
    </row>
    <row r="2018" spans="1:1" x14ac:dyDescent="0.25">
      <c r="A2018" s="301"/>
    </row>
    <row r="2019" spans="1:1" x14ac:dyDescent="0.25">
      <c r="A2019" s="301"/>
    </row>
    <row r="2020" spans="1:1" x14ac:dyDescent="0.25">
      <c r="A2020" s="301"/>
    </row>
    <row r="2021" spans="1:1" x14ac:dyDescent="0.25">
      <c r="A2021" s="301"/>
    </row>
    <row r="2022" spans="1:1" x14ac:dyDescent="0.25">
      <c r="A2022" s="301"/>
    </row>
    <row r="2023" spans="1:1" x14ac:dyDescent="0.25">
      <c r="A2023" s="301"/>
    </row>
    <row r="2024" spans="1:1" x14ac:dyDescent="0.25">
      <c r="A2024" s="301"/>
    </row>
    <row r="2025" spans="1:1" x14ac:dyDescent="0.25">
      <c r="A2025" s="301"/>
    </row>
    <row r="2026" spans="1:1" x14ac:dyDescent="0.25">
      <c r="A2026" s="301"/>
    </row>
    <row r="2027" spans="1:1" x14ac:dyDescent="0.25">
      <c r="A2027" s="301"/>
    </row>
    <row r="2028" spans="1:1" x14ac:dyDescent="0.25">
      <c r="A2028" s="301"/>
    </row>
    <row r="2029" spans="1:1" x14ac:dyDescent="0.25">
      <c r="A2029" s="301"/>
    </row>
    <row r="2030" spans="1:1" x14ac:dyDescent="0.25">
      <c r="A2030" s="301"/>
    </row>
    <row r="2031" spans="1:1" x14ac:dyDescent="0.25">
      <c r="A2031" s="301"/>
    </row>
    <row r="2032" spans="1:1" x14ac:dyDescent="0.25">
      <c r="A2032" s="301"/>
    </row>
    <row r="2033" spans="1:1" x14ac:dyDescent="0.25">
      <c r="A2033" s="301"/>
    </row>
    <row r="2034" spans="1:1" x14ac:dyDescent="0.25">
      <c r="A2034" s="301"/>
    </row>
    <row r="2035" spans="1:1" x14ac:dyDescent="0.25">
      <c r="A2035" s="301"/>
    </row>
    <row r="2036" spans="1:1" x14ac:dyDescent="0.25">
      <c r="A2036" s="301"/>
    </row>
    <row r="2037" spans="1:1" x14ac:dyDescent="0.25">
      <c r="A2037" s="301"/>
    </row>
    <row r="2038" spans="1:1" x14ac:dyDescent="0.25">
      <c r="A2038" s="301"/>
    </row>
    <row r="2039" spans="1:1" x14ac:dyDescent="0.25">
      <c r="A2039" s="301"/>
    </row>
    <row r="2040" spans="1:1" x14ac:dyDescent="0.25">
      <c r="A2040" s="301"/>
    </row>
    <row r="2041" spans="1:1" x14ac:dyDescent="0.25">
      <c r="A2041" s="301"/>
    </row>
    <row r="2042" spans="1:1" x14ac:dyDescent="0.25">
      <c r="A2042" s="301"/>
    </row>
    <row r="2043" spans="1:1" x14ac:dyDescent="0.25">
      <c r="A2043" s="301"/>
    </row>
    <row r="2044" spans="1:1" x14ac:dyDescent="0.25">
      <c r="A2044" s="301"/>
    </row>
    <row r="2045" spans="1:1" x14ac:dyDescent="0.25">
      <c r="A2045" s="301"/>
    </row>
    <row r="2046" spans="1:1" x14ac:dyDescent="0.25">
      <c r="A2046" s="301"/>
    </row>
    <row r="2047" spans="1:1" x14ac:dyDescent="0.25">
      <c r="A2047" s="301"/>
    </row>
    <row r="2048" spans="1:1" x14ac:dyDescent="0.25">
      <c r="A2048" s="301"/>
    </row>
    <row r="2049" spans="1:1" x14ac:dyDescent="0.25">
      <c r="A2049" s="301"/>
    </row>
    <row r="2050" spans="1:1" x14ac:dyDescent="0.25">
      <c r="A2050" s="301"/>
    </row>
    <row r="2051" spans="1:1" x14ac:dyDescent="0.25">
      <c r="A2051" s="301"/>
    </row>
    <row r="2052" spans="1:1" x14ac:dyDescent="0.25">
      <c r="A2052" s="301"/>
    </row>
    <row r="2053" spans="1:1" x14ac:dyDescent="0.25">
      <c r="A2053" s="301"/>
    </row>
    <row r="2054" spans="1:1" x14ac:dyDescent="0.25">
      <c r="A2054" s="301"/>
    </row>
    <row r="2055" spans="1:1" x14ac:dyDescent="0.25">
      <c r="A2055" s="301"/>
    </row>
    <row r="2056" spans="1:1" x14ac:dyDescent="0.25">
      <c r="A2056" s="301"/>
    </row>
    <row r="2057" spans="1:1" x14ac:dyDescent="0.25">
      <c r="A2057" s="301"/>
    </row>
    <row r="2058" spans="1:1" x14ac:dyDescent="0.25">
      <c r="A2058" s="301"/>
    </row>
    <row r="2059" spans="1:1" x14ac:dyDescent="0.25">
      <c r="A2059" s="301"/>
    </row>
    <row r="2060" spans="1:1" x14ac:dyDescent="0.25">
      <c r="A2060" s="301"/>
    </row>
    <row r="2061" spans="1:1" x14ac:dyDescent="0.25">
      <c r="A2061" s="301"/>
    </row>
    <row r="2062" spans="1:1" x14ac:dyDescent="0.25">
      <c r="A2062" s="301"/>
    </row>
    <row r="2063" spans="1:1" x14ac:dyDescent="0.25">
      <c r="A2063" s="301"/>
    </row>
    <row r="2064" spans="1:1" x14ac:dyDescent="0.25">
      <c r="A2064" s="301"/>
    </row>
    <row r="2065" spans="1:1" x14ac:dyDescent="0.25">
      <c r="A2065" s="301"/>
    </row>
    <row r="2066" spans="1:1" x14ac:dyDescent="0.25">
      <c r="A2066" s="301"/>
    </row>
    <row r="2067" spans="1:1" x14ac:dyDescent="0.25">
      <c r="A2067" s="301"/>
    </row>
    <row r="2068" spans="1:1" x14ac:dyDescent="0.25">
      <c r="A2068" s="301"/>
    </row>
    <row r="2069" spans="1:1" x14ac:dyDescent="0.25">
      <c r="A2069" s="301"/>
    </row>
    <row r="2070" spans="1:1" x14ac:dyDescent="0.25">
      <c r="A2070" s="301"/>
    </row>
    <row r="2071" spans="1:1" x14ac:dyDescent="0.25">
      <c r="A2071" s="301"/>
    </row>
    <row r="2072" spans="1:1" x14ac:dyDescent="0.25">
      <c r="A2072" s="301"/>
    </row>
    <row r="2073" spans="1:1" x14ac:dyDescent="0.25">
      <c r="A2073" s="301"/>
    </row>
    <row r="2074" spans="1:1" x14ac:dyDescent="0.25">
      <c r="A2074" s="301"/>
    </row>
    <row r="2075" spans="1:1" x14ac:dyDescent="0.25">
      <c r="A2075" s="301"/>
    </row>
    <row r="2076" spans="1:1" x14ac:dyDescent="0.25">
      <c r="A2076" s="301"/>
    </row>
    <row r="2077" spans="1:1" x14ac:dyDescent="0.25">
      <c r="A2077" s="301"/>
    </row>
    <row r="2078" spans="1:1" x14ac:dyDescent="0.25">
      <c r="A2078" s="301"/>
    </row>
    <row r="2079" spans="1:1" x14ac:dyDescent="0.25">
      <c r="A2079" s="301"/>
    </row>
    <row r="2080" spans="1:1" x14ac:dyDescent="0.25">
      <c r="A2080" s="301"/>
    </row>
    <row r="2081" spans="1:1" x14ac:dyDescent="0.25">
      <c r="A2081" s="301"/>
    </row>
    <row r="2082" spans="1:1" x14ac:dyDescent="0.25">
      <c r="A2082" s="301"/>
    </row>
    <row r="2083" spans="1:1" x14ac:dyDescent="0.25">
      <c r="A2083" s="301"/>
    </row>
    <row r="2084" spans="1:1" x14ac:dyDescent="0.25">
      <c r="A2084" s="301"/>
    </row>
    <row r="2085" spans="1:1" x14ac:dyDescent="0.25">
      <c r="A2085" s="301"/>
    </row>
    <row r="2086" spans="1:1" x14ac:dyDescent="0.25">
      <c r="A2086" s="301"/>
    </row>
    <row r="2087" spans="1:1" x14ac:dyDescent="0.25">
      <c r="A2087" s="301"/>
    </row>
    <row r="2088" spans="1:1" x14ac:dyDescent="0.25">
      <c r="A2088" s="301"/>
    </row>
    <row r="2089" spans="1:1" x14ac:dyDescent="0.25">
      <c r="A2089" s="301"/>
    </row>
    <row r="2090" spans="1:1" x14ac:dyDescent="0.25">
      <c r="A2090" s="301"/>
    </row>
    <row r="2091" spans="1:1" x14ac:dyDescent="0.25">
      <c r="A2091" s="301"/>
    </row>
    <row r="2092" spans="1:1" x14ac:dyDescent="0.25">
      <c r="A2092" s="301"/>
    </row>
    <row r="2093" spans="1:1" x14ac:dyDescent="0.25">
      <c r="A2093" s="301"/>
    </row>
    <row r="2094" spans="1:1" x14ac:dyDescent="0.25">
      <c r="A2094" s="301"/>
    </row>
    <row r="2095" spans="1:1" x14ac:dyDescent="0.25">
      <c r="A2095" s="301"/>
    </row>
    <row r="2096" spans="1:1" x14ac:dyDescent="0.25">
      <c r="A2096" s="301"/>
    </row>
    <row r="2097" spans="1:1" x14ac:dyDescent="0.25">
      <c r="A2097" s="301"/>
    </row>
    <row r="2098" spans="1:1" x14ac:dyDescent="0.25">
      <c r="A2098" s="301"/>
    </row>
    <row r="2099" spans="1:1" x14ac:dyDescent="0.25">
      <c r="A2099" s="301"/>
    </row>
    <row r="2100" spans="1:1" x14ac:dyDescent="0.25">
      <c r="A2100" s="301"/>
    </row>
    <row r="2101" spans="1:1" x14ac:dyDescent="0.25">
      <c r="A2101" s="301"/>
    </row>
    <row r="2102" spans="1:1" x14ac:dyDescent="0.25">
      <c r="A2102" s="301"/>
    </row>
    <row r="2103" spans="1:1" x14ac:dyDescent="0.25">
      <c r="A2103" s="301"/>
    </row>
    <row r="2104" spans="1:1" x14ac:dyDescent="0.25">
      <c r="A2104" s="301"/>
    </row>
    <row r="2105" spans="1:1" x14ac:dyDescent="0.25">
      <c r="A2105" s="301"/>
    </row>
    <row r="2106" spans="1:1" x14ac:dyDescent="0.25">
      <c r="A2106" s="301"/>
    </row>
    <row r="2107" spans="1:1" x14ac:dyDescent="0.25">
      <c r="A2107" s="301"/>
    </row>
    <row r="2108" spans="1:1" x14ac:dyDescent="0.25">
      <c r="A2108" s="301"/>
    </row>
    <row r="2109" spans="1:1" x14ac:dyDescent="0.25">
      <c r="A2109" s="301"/>
    </row>
    <row r="2110" spans="1:1" x14ac:dyDescent="0.25">
      <c r="A2110" s="301"/>
    </row>
    <row r="2111" spans="1:1" x14ac:dyDescent="0.25">
      <c r="A2111" s="301"/>
    </row>
    <row r="2112" spans="1:1" x14ac:dyDescent="0.25">
      <c r="A2112" s="301"/>
    </row>
    <row r="2113" spans="1:1" x14ac:dyDescent="0.25">
      <c r="A2113" s="301"/>
    </row>
    <row r="2114" spans="1:1" x14ac:dyDescent="0.25">
      <c r="A2114" s="301"/>
    </row>
    <row r="2115" spans="1:1" x14ac:dyDescent="0.25">
      <c r="A2115" s="301"/>
    </row>
    <row r="2116" spans="1:1" x14ac:dyDescent="0.25">
      <c r="A2116" s="301"/>
    </row>
    <row r="2117" spans="1:1" x14ac:dyDescent="0.25">
      <c r="A2117" s="301"/>
    </row>
    <row r="2118" spans="1:1" x14ac:dyDescent="0.25">
      <c r="A2118" s="301"/>
    </row>
    <row r="2119" spans="1:1" x14ac:dyDescent="0.25">
      <c r="A2119" s="301"/>
    </row>
    <row r="2120" spans="1:1" x14ac:dyDescent="0.25">
      <c r="A2120" s="301"/>
    </row>
    <row r="2121" spans="1:1" x14ac:dyDescent="0.25">
      <c r="A2121" s="301"/>
    </row>
    <row r="2122" spans="1:1" x14ac:dyDescent="0.25">
      <c r="A2122" s="301"/>
    </row>
    <row r="2123" spans="1:1" x14ac:dyDescent="0.25">
      <c r="A2123" s="301"/>
    </row>
    <row r="2124" spans="1:1" x14ac:dyDescent="0.25">
      <c r="A2124" s="301"/>
    </row>
    <row r="2125" spans="1:1" x14ac:dyDescent="0.25">
      <c r="A2125" s="301"/>
    </row>
    <row r="2126" spans="1:1" x14ac:dyDescent="0.25">
      <c r="A2126" s="301"/>
    </row>
    <row r="2127" spans="1:1" x14ac:dyDescent="0.25">
      <c r="A2127" s="301"/>
    </row>
    <row r="2128" spans="1:1" x14ac:dyDescent="0.25">
      <c r="A2128" s="301"/>
    </row>
    <row r="2129" spans="1:1" x14ac:dyDescent="0.25">
      <c r="A2129" s="301"/>
    </row>
    <row r="2130" spans="1:1" x14ac:dyDescent="0.25">
      <c r="A2130" s="301"/>
    </row>
    <row r="2131" spans="1:1" x14ac:dyDescent="0.25">
      <c r="A2131" s="301"/>
    </row>
    <row r="2132" spans="1:1" x14ac:dyDescent="0.25">
      <c r="A2132" s="301"/>
    </row>
    <row r="2133" spans="1:1" x14ac:dyDescent="0.25">
      <c r="A2133" s="301"/>
    </row>
    <row r="2134" spans="1:1" x14ac:dyDescent="0.25">
      <c r="A2134" s="301"/>
    </row>
    <row r="2135" spans="1:1" x14ac:dyDescent="0.25">
      <c r="A2135" s="301"/>
    </row>
    <row r="2136" spans="1:1" x14ac:dyDescent="0.25">
      <c r="A2136" s="301"/>
    </row>
    <row r="2137" spans="1:1" x14ac:dyDescent="0.25">
      <c r="A2137" s="301"/>
    </row>
    <row r="2138" spans="1:1" x14ac:dyDescent="0.25">
      <c r="A2138" s="301"/>
    </row>
    <row r="2139" spans="1:1" x14ac:dyDescent="0.25">
      <c r="A2139" s="301"/>
    </row>
    <row r="2140" spans="1:1" x14ac:dyDescent="0.25">
      <c r="A2140" s="301"/>
    </row>
    <row r="2141" spans="1:1" x14ac:dyDescent="0.25">
      <c r="A2141" s="301"/>
    </row>
    <row r="2142" spans="1:1" x14ac:dyDescent="0.25">
      <c r="A2142" s="301"/>
    </row>
    <row r="2143" spans="1:1" x14ac:dyDescent="0.25">
      <c r="A2143" s="301"/>
    </row>
    <row r="2144" spans="1:1" x14ac:dyDescent="0.25">
      <c r="A2144" s="301"/>
    </row>
    <row r="2145" spans="1:1" x14ac:dyDescent="0.25">
      <c r="A2145" s="301"/>
    </row>
    <row r="2146" spans="1:1" x14ac:dyDescent="0.25">
      <c r="A2146" s="301"/>
    </row>
    <row r="2147" spans="1:1" x14ac:dyDescent="0.25">
      <c r="A2147" s="301"/>
    </row>
    <row r="2148" spans="1:1" x14ac:dyDescent="0.25">
      <c r="A2148" s="301"/>
    </row>
    <row r="2149" spans="1:1" x14ac:dyDescent="0.25">
      <c r="A2149" s="301"/>
    </row>
    <row r="2150" spans="1:1" x14ac:dyDescent="0.25">
      <c r="A2150" s="301"/>
    </row>
    <row r="2151" spans="1:1" x14ac:dyDescent="0.25">
      <c r="A2151" s="301"/>
    </row>
    <row r="2152" spans="1:1" x14ac:dyDescent="0.25">
      <c r="A2152" s="301"/>
    </row>
    <row r="2153" spans="1:1" x14ac:dyDescent="0.25">
      <c r="A2153" s="301"/>
    </row>
    <row r="2154" spans="1:1" x14ac:dyDescent="0.25">
      <c r="A2154" s="301"/>
    </row>
    <row r="2155" spans="1:1" x14ac:dyDescent="0.25">
      <c r="A2155" s="301"/>
    </row>
    <row r="2156" spans="1:1" x14ac:dyDescent="0.25">
      <c r="A2156" s="301"/>
    </row>
    <row r="2157" spans="1:1" x14ac:dyDescent="0.25">
      <c r="A2157" s="301"/>
    </row>
    <row r="2158" spans="1:1" x14ac:dyDescent="0.25">
      <c r="A2158" s="301"/>
    </row>
    <row r="2159" spans="1:1" x14ac:dyDescent="0.25">
      <c r="A2159" s="301"/>
    </row>
    <row r="2160" spans="1:1" x14ac:dyDescent="0.25">
      <c r="A2160" s="301"/>
    </row>
    <row r="2161" spans="1:1" x14ac:dyDescent="0.25">
      <c r="A2161" s="301"/>
    </row>
    <row r="2162" spans="1:1" x14ac:dyDescent="0.25">
      <c r="A2162" s="301"/>
    </row>
    <row r="2163" spans="1:1" x14ac:dyDescent="0.25">
      <c r="A2163" s="301"/>
    </row>
    <row r="2164" spans="1:1" x14ac:dyDescent="0.25">
      <c r="A2164" s="301"/>
    </row>
    <row r="2165" spans="1:1" x14ac:dyDescent="0.25">
      <c r="A2165" s="301"/>
    </row>
    <row r="2166" spans="1:1" x14ac:dyDescent="0.25">
      <c r="A2166" s="301"/>
    </row>
    <row r="2167" spans="1:1" x14ac:dyDescent="0.25">
      <c r="A2167" s="301"/>
    </row>
    <row r="2168" spans="1:1" x14ac:dyDescent="0.25">
      <c r="A2168" s="301"/>
    </row>
    <row r="2169" spans="1:1" x14ac:dyDescent="0.25">
      <c r="A2169" s="301"/>
    </row>
    <row r="2170" spans="1:1" x14ac:dyDescent="0.25">
      <c r="A2170" s="301"/>
    </row>
    <row r="2171" spans="1:1" x14ac:dyDescent="0.25">
      <c r="A2171" s="301"/>
    </row>
    <row r="2172" spans="1:1" x14ac:dyDescent="0.25">
      <c r="A2172" s="301"/>
    </row>
    <row r="2173" spans="1:1" x14ac:dyDescent="0.25">
      <c r="A2173" s="301"/>
    </row>
    <row r="2174" spans="1:1" x14ac:dyDescent="0.25">
      <c r="A2174" s="301"/>
    </row>
    <row r="2175" spans="1:1" x14ac:dyDescent="0.25">
      <c r="A2175" s="301"/>
    </row>
    <row r="2176" spans="1:1" x14ac:dyDescent="0.25">
      <c r="A2176" s="301"/>
    </row>
    <row r="2177" spans="1:1" x14ac:dyDescent="0.25">
      <c r="A2177" s="301"/>
    </row>
    <row r="2178" spans="1:1" x14ac:dyDescent="0.25">
      <c r="A2178" s="301"/>
    </row>
    <row r="2179" spans="1:1" x14ac:dyDescent="0.25">
      <c r="A2179" s="301"/>
    </row>
    <row r="2180" spans="1:1" x14ac:dyDescent="0.25">
      <c r="A2180" s="301"/>
    </row>
    <row r="2181" spans="1:1" x14ac:dyDescent="0.25">
      <c r="A2181" s="301"/>
    </row>
    <row r="2182" spans="1:1" x14ac:dyDescent="0.25">
      <c r="A2182" s="301"/>
    </row>
    <row r="2183" spans="1:1" x14ac:dyDescent="0.25">
      <c r="A2183" s="301"/>
    </row>
    <row r="2184" spans="1:1" x14ac:dyDescent="0.25">
      <c r="A2184" s="301"/>
    </row>
    <row r="2185" spans="1:1" x14ac:dyDescent="0.25">
      <c r="A2185" s="301"/>
    </row>
    <row r="2186" spans="1:1" x14ac:dyDescent="0.25">
      <c r="A2186" s="301"/>
    </row>
    <row r="2187" spans="1:1" x14ac:dyDescent="0.25">
      <c r="A2187" s="301"/>
    </row>
    <row r="2188" spans="1:1" x14ac:dyDescent="0.25">
      <c r="A2188" s="301"/>
    </row>
    <row r="2189" spans="1:1" x14ac:dyDescent="0.25">
      <c r="A2189" s="301"/>
    </row>
    <row r="2190" spans="1:1" x14ac:dyDescent="0.25">
      <c r="A2190" s="301"/>
    </row>
    <row r="2191" spans="1:1" x14ac:dyDescent="0.25">
      <c r="A2191" s="301"/>
    </row>
    <row r="2192" spans="1:1" x14ac:dyDescent="0.25">
      <c r="A2192" s="301"/>
    </row>
    <row r="2193" spans="1:1" x14ac:dyDescent="0.25">
      <c r="A2193" s="301"/>
    </row>
    <row r="2194" spans="1:1" x14ac:dyDescent="0.25">
      <c r="A2194" s="301"/>
    </row>
    <row r="2195" spans="1:1" x14ac:dyDescent="0.25">
      <c r="A2195" s="301"/>
    </row>
    <row r="2196" spans="1:1" x14ac:dyDescent="0.25">
      <c r="A2196" s="301"/>
    </row>
    <row r="2197" spans="1:1" x14ac:dyDescent="0.25">
      <c r="A2197" s="301"/>
    </row>
    <row r="2198" spans="1:1" x14ac:dyDescent="0.25">
      <c r="A2198" s="301"/>
    </row>
    <row r="2199" spans="1:1" x14ac:dyDescent="0.25">
      <c r="A2199" s="301"/>
    </row>
    <row r="2200" spans="1:1" x14ac:dyDescent="0.25">
      <c r="A2200" s="301"/>
    </row>
    <row r="2201" spans="1:1" x14ac:dyDescent="0.25">
      <c r="A2201" s="301"/>
    </row>
    <row r="2202" spans="1:1" x14ac:dyDescent="0.25">
      <c r="A2202" s="301"/>
    </row>
    <row r="2203" spans="1:1" x14ac:dyDescent="0.25">
      <c r="A2203" s="301"/>
    </row>
    <row r="2204" spans="1:1" x14ac:dyDescent="0.25">
      <c r="A2204" s="301"/>
    </row>
    <row r="2205" spans="1:1" x14ac:dyDescent="0.25">
      <c r="A2205" s="301"/>
    </row>
    <row r="2206" spans="1:1" x14ac:dyDescent="0.25">
      <c r="A2206" s="301"/>
    </row>
    <row r="2207" spans="1:1" x14ac:dyDescent="0.25">
      <c r="A2207" s="301"/>
    </row>
    <row r="2208" spans="1:1" x14ac:dyDescent="0.25">
      <c r="A2208" s="301"/>
    </row>
    <row r="2209" spans="1:1" x14ac:dyDescent="0.25">
      <c r="A2209" s="301"/>
    </row>
    <row r="2210" spans="1:1" x14ac:dyDescent="0.25">
      <c r="A2210" s="301"/>
    </row>
    <row r="2211" spans="1:1" x14ac:dyDescent="0.25">
      <c r="A2211" s="301"/>
    </row>
    <row r="2212" spans="1:1" x14ac:dyDescent="0.25">
      <c r="A2212" s="301"/>
    </row>
    <row r="2213" spans="1:1" x14ac:dyDescent="0.25">
      <c r="A2213" s="301"/>
    </row>
    <row r="2214" spans="1:1" x14ac:dyDescent="0.25">
      <c r="A2214" s="301"/>
    </row>
    <row r="2215" spans="1:1" x14ac:dyDescent="0.25">
      <c r="A2215" s="301"/>
    </row>
    <row r="2216" spans="1:1" x14ac:dyDescent="0.25">
      <c r="A2216" s="301"/>
    </row>
    <row r="2217" spans="1:1" x14ac:dyDescent="0.25">
      <c r="A2217" s="301"/>
    </row>
    <row r="2218" spans="1:1" x14ac:dyDescent="0.25">
      <c r="A2218" s="301"/>
    </row>
    <row r="2219" spans="1:1" x14ac:dyDescent="0.25">
      <c r="A2219" s="301"/>
    </row>
    <row r="2220" spans="1:1" x14ac:dyDescent="0.25">
      <c r="A2220" s="301"/>
    </row>
    <row r="2221" spans="1:1" x14ac:dyDescent="0.25">
      <c r="A2221" s="301"/>
    </row>
    <row r="2222" spans="1:1" x14ac:dyDescent="0.25">
      <c r="A2222" s="301"/>
    </row>
    <row r="2223" spans="1:1" x14ac:dyDescent="0.25">
      <c r="A2223" s="301"/>
    </row>
    <row r="2224" spans="1:1" x14ac:dyDescent="0.25">
      <c r="A2224" s="301"/>
    </row>
    <row r="2225" spans="1:1" x14ac:dyDescent="0.25">
      <c r="A2225" s="301"/>
    </row>
    <row r="2226" spans="1:1" x14ac:dyDescent="0.25">
      <c r="A2226" s="301"/>
    </row>
    <row r="2227" spans="1:1" x14ac:dyDescent="0.25">
      <c r="A2227" s="301"/>
    </row>
    <row r="2228" spans="1:1" x14ac:dyDescent="0.25">
      <c r="A2228" s="301"/>
    </row>
    <row r="2229" spans="1:1" x14ac:dyDescent="0.25">
      <c r="A2229" s="301"/>
    </row>
    <row r="2230" spans="1:1" x14ac:dyDescent="0.25">
      <c r="A2230" s="301"/>
    </row>
    <row r="2231" spans="1:1" x14ac:dyDescent="0.25">
      <c r="A2231" s="301"/>
    </row>
    <row r="2232" spans="1:1" x14ac:dyDescent="0.25">
      <c r="A2232" s="301"/>
    </row>
    <row r="2233" spans="1:1" x14ac:dyDescent="0.25">
      <c r="A2233" s="301"/>
    </row>
    <row r="2234" spans="1:1" x14ac:dyDescent="0.25">
      <c r="A2234" s="301"/>
    </row>
    <row r="2235" spans="1:1" x14ac:dyDescent="0.25">
      <c r="A2235" s="301"/>
    </row>
    <row r="2236" spans="1:1" x14ac:dyDescent="0.25">
      <c r="A2236" s="301"/>
    </row>
    <row r="2237" spans="1:1" x14ac:dyDescent="0.25">
      <c r="A2237" s="301"/>
    </row>
    <row r="2238" spans="1:1" x14ac:dyDescent="0.25">
      <c r="A2238" s="301"/>
    </row>
    <row r="2239" spans="1:1" x14ac:dyDescent="0.25">
      <c r="A2239" s="301"/>
    </row>
    <row r="2240" spans="1:1" x14ac:dyDescent="0.25">
      <c r="A2240" s="301"/>
    </row>
    <row r="2241" spans="1:1" x14ac:dyDescent="0.25">
      <c r="A2241" s="301"/>
    </row>
    <row r="2242" spans="1:1" x14ac:dyDescent="0.25">
      <c r="A2242" s="301"/>
    </row>
    <row r="2243" spans="1:1" x14ac:dyDescent="0.25">
      <c r="A2243" s="301"/>
    </row>
    <row r="2244" spans="1:1" x14ac:dyDescent="0.25">
      <c r="A2244" s="301"/>
    </row>
    <row r="2245" spans="1:1" x14ac:dyDescent="0.25">
      <c r="A2245" s="301"/>
    </row>
    <row r="2246" spans="1:1" x14ac:dyDescent="0.25">
      <c r="A2246" s="301"/>
    </row>
    <row r="2247" spans="1:1" x14ac:dyDescent="0.25">
      <c r="A2247" s="301"/>
    </row>
    <row r="2248" spans="1:1" x14ac:dyDescent="0.25">
      <c r="A2248" s="301"/>
    </row>
    <row r="2249" spans="1:1" x14ac:dyDescent="0.25">
      <c r="A2249" s="301"/>
    </row>
    <row r="2250" spans="1:1" x14ac:dyDescent="0.25">
      <c r="A2250" s="301"/>
    </row>
    <row r="2251" spans="1:1" x14ac:dyDescent="0.25">
      <c r="A2251" s="301"/>
    </row>
    <row r="2252" spans="1:1" x14ac:dyDescent="0.25">
      <c r="A2252" s="301"/>
    </row>
    <row r="2253" spans="1:1" x14ac:dyDescent="0.25">
      <c r="A2253" s="301"/>
    </row>
    <row r="2254" spans="1:1" x14ac:dyDescent="0.25">
      <c r="A2254" s="301"/>
    </row>
    <row r="2255" spans="1:1" x14ac:dyDescent="0.25">
      <c r="A2255" s="301"/>
    </row>
    <row r="2256" spans="1:1" x14ac:dyDescent="0.25">
      <c r="A2256" s="301"/>
    </row>
    <row r="2257" spans="1:1" x14ac:dyDescent="0.25">
      <c r="A2257" s="301"/>
    </row>
    <row r="2258" spans="1:1" x14ac:dyDescent="0.25">
      <c r="A2258" s="301"/>
    </row>
    <row r="2259" spans="1:1" x14ac:dyDescent="0.25">
      <c r="A2259" s="301"/>
    </row>
    <row r="2260" spans="1:1" x14ac:dyDescent="0.25">
      <c r="A2260" s="301"/>
    </row>
    <row r="2261" spans="1:1" x14ac:dyDescent="0.25">
      <c r="A2261" s="301"/>
    </row>
    <row r="2262" spans="1:1" x14ac:dyDescent="0.25">
      <c r="A2262" s="301"/>
    </row>
    <row r="2263" spans="1:1" x14ac:dyDescent="0.25">
      <c r="A2263" s="301"/>
    </row>
    <row r="2264" spans="1:1" x14ac:dyDescent="0.25">
      <c r="A2264" s="301"/>
    </row>
    <row r="2265" spans="1:1" x14ac:dyDescent="0.25">
      <c r="A2265" s="301"/>
    </row>
    <row r="2266" spans="1:1" x14ac:dyDescent="0.25">
      <c r="A2266" s="301"/>
    </row>
    <row r="2267" spans="1:1" x14ac:dyDescent="0.25">
      <c r="A2267" s="301"/>
    </row>
    <row r="2268" spans="1:1" x14ac:dyDescent="0.25">
      <c r="A2268" s="301"/>
    </row>
    <row r="2269" spans="1:1" x14ac:dyDescent="0.25">
      <c r="A2269" s="301"/>
    </row>
    <row r="2270" spans="1:1" x14ac:dyDescent="0.25">
      <c r="A2270" s="301"/>
    </row>
    <row r="2271" spans="1:1" x14ac:dyDescent="0.25">
      <c r="A2271" s="301"/>
    </row>
    <row r="2272" spans="1:1" x14ac:dyDescent="0.25">
      <c r="A2272" s="301"/>
    </row>
    <row r="2273" spans="1:1" x14ac:dyDescent="0.25">
      <c r="A2273" s="301"/>
    </row>
    <row r="2274" spans="1:1" x14ac:dyDescent="0.25">
      <c r="A2274" s="301"/>
    </row>
    <row r="2275" spans="1:1" x14ac:dyDescent="0.25">
      <c r="A2275" s="301"/>
    </row>
    <row r="2276" spans="1:1" x14ac:dyDescent="0.25">
      <c r="A2276" s="301"/>
    </row>
    <row r="2277" spans="1:1" x14ac:dyDescent="0.25">
      <c r="A2277" s="301"/>
    </row>
    <row r="2278" spans="1:1" x14ac:dyDescent="0.25">
      <c r="A2278" s="301"/>
    </row>
    <row r="2279" spans="1:1" x14ac:dyDescent="0.25">
      <c r="A2279" s="301"/>
    </row>
    <row r="2280" spans="1:1" x14ac:dyDescent="0.25">
      <c r="A2280" s="301"/>
    </row>
    <row r="2281" spans="1:1" x14ac:dyDescent="0.25">
      <c r="A2281" s="301"/>
    </row>
    <row r="2282" spans="1:1" x14ac:dyDescent="0.25">
      <c r="A2282" s="301"/>
    </row>
    <row r="2283" spans="1:1" x14ac:dyDescent="0.25">
      <c r="A2283" s="301"/>
    </row>
    <row r="2284" spans="1:1" x14ac:dyDescent="0.25">
      <c r="A2284" s="301"/>
    </row>
    <row r="2285" spans="1:1" x14ac:dyDescent="0.25">
      <c r="A2285" s="301"/>
    </row>
    <row r="2286" spans="1:1" x14ac:dyDescent="0.25">
      <c r="A2286" s="301"/>
    </row>
    <row r="2287" spans="1:1" x14ac:dyDescent="0.25">
      <c r="A2287" s="301"/>
    </row>
    <row r="2288" spans="1:1" x14ac:dyDescent="0.25">
      <c r="A2288" s="301"/>
    </row>
    <row r="2289" spans="1:1" x14ac:dyDescent="0.25">
      <c r="A2289" s="301"/>
    </row>
    <row r="2290" spans="1:1" x14ac:dyDescent="0.25">
      <c r="A2290" s="301"/>
    </row>
    <row r="2291" spans="1:1" x14ac:dyDescent="0.25">
      <c r="A2291" s="301"/>
    </row>
    <row r="2292" spans="1:1" x14ac:dyDescent="0.25">
      <c r="A2292" s="301"/>
    </row>
    <row r="2293" spans="1:1" x14ac:dyDescent="0.25">
      <c r="A2293" s="301"/>
    </row>
    <row r="2294" spans="1:1" x14ac:dyDescent="0.25">
      <c r="A2294" s="301"/>
    </row>
    <row r="2295" spans="1:1" x14ac:dyDescent="0.25">
      <c r="A2295" s="301"/>
    </row>
    <row r="2296" spans="1:1" x14ac:dyDescent="0.25">
      <c r="A2296" s="301"/>
    </row>
    <row r="2297" spans="1:1" x14ac:dyDescent="0.25">
      <c r="A2297" s="301"/>
    </row>
    <row r="2298" spans="1:1" x14ac:dyDescent="0.25">
      <c r="A2298" s="301"/>
    </row>
    <row r="2299" spans="1:1" x14ac:dyDescent="0.25">
      <c r="A2299" s="301"/>
    </row>
    <row r="2300" spans="1:1" x14ac:dyDescent="0.25">
      <c r="A2300" s="301"/>
    </row>
    <row r="2301" spans="1:1" x14ac:dyDescent="0.25">
      <c r="A2301" s="301"/>
    </row>
    <row r="2302" spans="1:1" x14ac:dyDescent="0.25">
      <c r="A2302" s="301"/>
    </row>
    <row r="2303" spans="1:1" x14ac:dyDescent="0.25">
      <c r="A2303" s="301"/>
    </row>
    <row r="2304" spans="1:1" x14ac:dyDescent="0.25">
      <c r="A2304" s="301"/>
    </row>
    <row r="2305" spans="1:1" x14ac:dyDescent="0.25">
      <c r="A2305" s="301"/>
    </row>
    <row r="2306" spans="1:1" x14ac:dyDescent="0.25">
      <c r="A2306" s="301"/>
    </row>
    <row r="2307" spans="1:1" x14ac:dyDescent="0.25">
      <c r="A2307" s="301"/>
    </row>
    <row r="2308" spans="1:1" x14ac:dyDescent="0.25">
      <c r="A2308" s="301"/>
    </row>
    <row r="2309" spans="1:1" x14ac:dyDescent="0.25">
      <c r="A2309" s="301"/>
    </row>
    <row r="2310" spans="1:1" x14ac:dyDescent="0.25">
      <c r="A2310" s="301"/>
    </row>
    <row r="2311" spans="1:1" x14ac:dyDescent="0.25">
      <c r="A2311" s="301"/>
    </row>
    <row r="2312" spans="1:1" x14ac:dyDescent="0.25">
      <c r="A2312" s="301"/>
    </row>
    <row r="2313" spans="1:1" x14ac:dyDescent="0.25">
      <c r="A2313" s="301"/>
    </row>
    <row r="2314" spans="1:1" x14ac:dyDescent="0.25">
      <c r="A2314" s="301"/>
    </row>
    <row r="2315" spans="1:1" x14ac:dyDescent="0.25">
      <c r="A2315" s="301"/>
    </row>
    <row r="2316" spans="1:1" x14ac:dyDescent="0.25">
      <c r="A2316" s="301"/>
    </row>
    <row r="2317" spans="1:1" x14ac:dyDescent="0.25">
      <c r="A2317" s="301"/>
    </row>
    <row r="2318" spans="1:1" x14ac:dyDescent="0.25">
      <c r="A2318" s="301"/>
    </row>
    <row r="2319" spans="1:1" x14ac:dyDescent="0.25">
      <c r="A2319" s="301"/>
    </row>
    <row r="2320" spans="1:1" x14ac:dyDescent="0.25">
      <c r="A2320" s="301"/>
    </row>
    <row r="2321" spans="1:1" x14ac:dyDescent="0.25">
      <c r="A2321" s="301"/>
    </row>
    <row r="2322" spans="1:1" x14ac:dyDescent="0.25">
      <c r="A2322" s="301"/>
    </row>
    <row r="2323" spans="1:1" x14ac:dyDescent="0.25">
      <c r="A2323" s="301"/>
    </row>
    <row r="2324" spans="1:1" x14ac:dyDescent="0.25">
      <c r="A2324" s="301"/>
    </row>
    <row r="2325" spans="1:1" x14ac:dyDescent="0.25">
      <c r="A2325" s="301"/>
    </row>
    <row r="2326" spans="1:1" x14ac:dyDescent="0.25">
      <c r="A2326" s="301"/>
    </row>
    <row r="2327" spans="1:1" x14ac:dyDescent="0.25">
      <c r="A2327" s="301"/>
    </row>
    <row r="2328" spans="1:1" x14ac:dyDescent="0.25">
      <c r="A2328" s="301"/>
    </row>
    <row r="2329" spans="1:1" x14ac:dyDescent="0.25">
      <c r="A2329" s="301"/>
    </row>
    <row r="2330" spans="1:1" x14ac:dyDescent="0.25">
      <c r="A2330" s="301"/>
    </row>
    <row r="2331" spans="1:1" x14ac:dyDescent="0.25">
      <c r="A2331" s="301"/>
    </row>
    <row r="2332" spans="1:1" x14ac:dyDescent="0.25">
      <c r="A2332" s="301"/>
    </row>
    <row r="2333" spans="1:1" x14ac:dyDescent="0.25">
      <c r="A2333" s="301"/>
    </row>
    <row r="2334" spans="1:1" x14ac:dyDescent="0.25">
      <c r="A2334" s="301"/>
    </row>
    <row r="2335" spans="1:1" x14ac:dyDescent="0.25">
      <c r="A2335" s="301"/>
    </row>
    <row r="2336" spans="1:1" x14ac:dyDescent="0.25">
      <c r="A2336" s="301"/>
    </row>
    <row r="2337" spans="1:1" x14ac:dyDescent="0.25">
      <c r="A2337" s="301"/>
    </row>
    <row r="2338" spans="1:1" x14ac:dyDescent="0.25">
      <c r="A2338" s="301"/>
    </row>
    <row r="2339" spans="1:1" x14ac:dyDescent="0.25">
      <c r="A2339" s="301"/>
    </row>
    <row r="2340" spans="1:1" x14ac:dyDescent="0.25">
      <c r="A2340" s="301"/>
    </row>
    <row r="2341" spans="1:1" x14ac:dyDescent="0.25">
      <c r="A2341" s="301"/>
    </row>
    <row r="2342" spans="1:1" x14ac:dyDescent="0.25">
      <c r="A2342" s="301"/>
    </row>
    <row r="2343" spans="1:1" x14ac:dyDescent="0.25">
      <c r="A2343" s="301"/>
    </row>
    <row r="2344" spans="1:1" x14ac:dyDescent="0.25">
      <c r="A2344" s="301"/>
    </row>
    <row r="2345" spans="1:1" x14ac:dyDescent="0.25">
      <c r="A2345" s="301"/>
    </row>
    <row r="2346" spans="1:1" x14ac:dyDescent="0.25">
      <c r="A2346" s="301"/>
    </row>
    <row r="2347" spans="1:1" x14ac:dyDescent="0.25">
      <c r="A2347" s="301"/>
    </row>
    <row r="2348" spans="1:1" x14ac:dyDescent="0.25">
      <c r="A2348" s="301"/>
    </row>
    <row r="2349" spans="1:1" x14ac:dyDescent="0.25">
      <c r="A2349" s="301"/>
    </row>
    <row r="2350" spans="1:1" x14ac:dyDescent="0.25">
      <c r="A2350" s="301"/>
    </row>
    <row r="2351" spans="1:1" x14ac:dyDescent="0.25">
      <c r="A2351" s="301"/>
    </row>
    <row r="2352" spans="1:1" x14ac:dyDescent="0.25">
      <c r="A2352" s="301"/>
    </row>
    <row r="2353" spans="1:1" x14ac:dyDescent="0.25">
      <c r="A2353" s="301"/>
    </row>
    <row r="2354" spans="1:1" x14ac:dyDescent="0.25">
      <c r="A2354" s="301"/>
    </row>
    <row r="2355" spans="1:1" x14ac:dyDescent="0.25">
      <c r="A2355" s="301"/>
    </row>
    <row r="2356" spans="1:1" x14ac:dyDescent="0.25">
      <c r="A2356" s="301"/>
    </row>
    <row r="2357" spans="1:1" x14ac:dyDescent="0.25">
      <c r="A2357" s="301"/>
    </row>
    <row r="2358" spans="1:1" x14ac:dyDescent="0.25">
      <c r="A2358" s="301"/>
    </row>
    <row r="2359" spans="1:1" x14ac:dyDescent="0.25">
      <c r="A2359" s="301"/>
    </row>
    <row r="2360" spans="1:1" x14ac:dyDescent="0.25">
      <c r="A2360" s="301"/>
    </row>
    <row r="2361" spans="1:1" x14ac:dyDescent="0.25">
      <c r="A2361" s="301"/>
    </row>
    <row r="2362" spans="1:1" x14ac:dyDescent="0.25">
      <c r="A2362" s="301"/>
    </row>
    <row r="2363" spans="1:1" x14ac:dyDescent="0.25">
      <c r="A2363" s="301"/>
    </row>
    <row r="2364" spans="1:1" x14ac:dyDescent="0.25">
      <c r="A2364" s="301"/>
    </row>
    <row r="2365" spans="1:1" x14ac:dyDescent="0.25">
      <c r="A2365" s="301"/>
    </row>
    <row r="2366" spans="1:1" x14ac:dyDescent="0.25">
      <c r="A2366" s="301"/>
    </row>
    <row r="2367" spans="1:1" x14ac:dyDescent="0.25">
      <c r="A2367" s="301"/>
    </row>
    <row r="2368" spans="1:1" x14ac:dyDescent="0.25">
      <c r="A2368" s="301"/>
    </row>
    <row r="2369" spans="1:1" x14ac:dyDescent="0.25">
      <c r="A2369" s="301"/>
    </row>
    <row r="2370" spans="1:1" x14ac:dyDescent="0.25">
      <c r="A2370" s="301"/>
    </row>
    <row r="2371" spans="1:1" x14ac:dyDescent="0.25">
      <c r="A2371" s="301"/>
    </row>
    <row r="2372" spans="1:1" x14ac:dyDescent="0.25">
      <c r="A2372" s="301"/>
    </row>
    <row r="2373" spans="1:1" x14ac:dyDescent="0.25">
      <c r="A2373" s="301"/>
    </row>
    <row r="2374" spans="1:1" x14ac:dyDescent="0.25">
      <c r="A2374" s="301"/>
    </row>
    <row r="2375" spans="1:1" x14ac:dyDescent="0.25">
      <c r="A2375" s="301"/>
    </row>
    <row r="2376" spans="1:1" x14ac:dyDescent="0.25">
      <c r="A2376" s="301"/>
    </row>
    <row r="2377" spans="1:1" x14ac:dyDescent="0.25">
      <c r="A2377" s="301"/>
    </row>
    <row r="2378" spans="1:1" x14ac:dyDescent="0.25">
      <c r="A2378" s="301"/>
    </row>
    <row r="2379" spans="1:1" x14ac:dyDescent="0.25">
      <c r="A2379" s="301"/>
    </row>
    <row r="2380" spans="1:1" x14ac:dyDescent="0.25">
      <c r="A2380" s="301"/>
    </row>
    <row r="2381" spans="1:1" x14ac:dyDescent="0.25">
      <c r="A2381" s="301"/>
    </row>
    <row r="2382" spans="1:1" x14ac:dyDescent="0.25">
      <c r="A2382" s="301"/>
    </row>
    <row r="2383" spans="1:1" x14ac:dyDescent="0.25">
      <c r="A2383" s="301"/>
    </row>
    <row r="2384" spans="1:1" x14ac:dyDescent="0.25">
      <c r="A2384" s="301"/>
    </row>
    <row r="2385" spans="1:1" x14ac:dyDescent="0.25">
      <c r="A2385" s="301"/>
    </row>
    <row r="2386" spans="1:1" x14ac:dyDescent="0.25">
      <c r="A2386" s="301"/>
    </row>
    <row r="2387" spans="1:1" x14ac:dyDescent="0.25">
      <c r="A2387" s="301"/>
    </row>
    <row r="2388" spans="1:1" x14ac:dyDescent="0.25">
      <c r="A2388" s="301"/>
    </row>
    <row r="2389" spans="1:1" x14ac:dyDescent="0.25">
      <c r="A2389" s="301"/>
    </row>
    <row r="2390" spans="1:1" x14ac:dyDescent="0.25">
      <c r="A2390" s="301"/>
    </row>
    <row r="2391" spans="1:1" x14ac:dyDescent="0.25">
      <c r="A2391" s="301"/>
    </row>
    <row r="2392" spans="1:1" x14ac:dyDescent="0.25">
      <c r="A2392" s="301"/>
    </row>
    <row r="2393" spans="1:1" x14ac:dyDescent="0.25">
      <c r="A2393" s="301"/>
    </row>
    <row r="2394" spans="1:1" x14ac:dyDescent="0.25">
      <c r="A2394" s="301"/>
    </row>
    <row r="2395" spans="1:1" x14ac:dyDescent="0.25">
      <c r="A2395" s="301"/>
    </row>
    <row r="2396" spans="1:1" x14ac:dyDescent="0.25">
      <c r="A2396" s="301"/>
    </row>
    <row r="2397" spans="1:1" x14ac:dyDescent="0.25">
      <c r="A2397" s="301"/>
    </row>
    <row r="2398" spans="1:1" x14ac:dyDescent="0.25">
      <c r="A2398" s="301"/>
    </row>
    <row r="2399" spans="1:1" x14ac:dyDescent="0.25">
      <c r="A2399" s="301"/>
    </row>
    <row r="2400" spans="1:1" x14ac:dyDescent="0.25">
      <c r="A2400" s="301"/>
    </row>
    <row r="2401" spans="1:1" x14ac:dyDescent="0.25">
      <c r="A2401" s="301"/>
    </row>
    <row r="2402" spans="1:1" x14ac:dyDescent="0.25">
      <c r="A2402" s="301"/>
    </row>
    <row r="2403" spans="1:1" x14ac:dyDescent="0.25">
      <c r="A2403" s="301"/>
    </row>
    <row r="2404" spans="1:1" x14ac:dyDescent="0.25">
      <c r="A2404" s="301"/>
    </row>
    <row r="2405" spans="1:1" x14ac:dyDescent="0.25">
      <c r="A2405" s="301"/>
    </row>
    <row r="2406" spans="1:1" x14ac:dyDescent="0.25">
      <c r="A2406" s="301"/>
    </row>
    <row r="2407" spans="1:1" x14ac:dyDescent="0.25">
      <c r="A2407" s="301"/>
    </row>
    <row r="2408" spans="1:1" x14ac:dyDescent="0.25">
      <c r="A2408" s="301"/>
    </row>
    <row r="2409" spans="1:1" x14ac:dyDescent="0.25">
      <c r="A2409" s="301"/>
    </row>
    <row r="2410" spans="1:1" x14ac:dyDescent="0.25">
      <c r="A2410" s="301"/>
    </row>
    <row r="2411" spans="1:1" x14ac:dyDescent="0.25">
      <c r="A2411" s="301"/>
    </row>
    <row r="2412" spans="1:1" x14ac:dyDescent="0.25">
      <c r="A2412" s="301"/>
    </row>
    <row r="2413" spans="1:1" x14ac:dyDescent="0.25">
      <c r="A2413" s="301"/>
    </row>
    <row r="2414" spans="1:1" x14ac:dyDescent="0.25">
      <c r="A2414" s="301"/>
    </row>
    <row r="2415" spans="1:1" x14ac:dyDescent="0.25">
      <c r="A2415" s="301"/>
    </row>
    <row r="2416" spans="1:1" x14ac:dyDescent="0.25">
      <c r="A2416" s="301"/>
    </row>
    <row r="2417" spans="1:1" x14ac:dyDescent="0.25">
      <c r="A2417" s="301"/>
    </row>
    <row r="2418" spans="1:1" x14ac:dyDescent="0.25">
      <c r="A2418" s="301"/>
    </row>
    <row r="2419" spans="1:1" x14ac:dyDescent="0.25">
      <c r="A2419" s="301"/>
    </row>
    <row r="2420" spans="1:1" x14ac:dyDescent="0.25">
      <c r="A2420" s="301"/>
    </row>
    <row r="2421" spans="1:1" x14ac:dyDescent="0.25">
      <c r="A2421" s="301"/>
    </row>
    <row r="2422" spans="1:1" x14ac:dyDescent="0.25">
      <c r="A2422" s="301"/>
    </row>
    <row r="2423" spans="1:1" x14ac:dyDescent="0.25">
      <c r="A2423" s="301"/>
    </row>
    <row r="2424" spans="1:1" x14ac:dyDescent="0.25">
      <c r="A2424" s="301"/>
    </row>
    <row r="2425" spans="1:1" x14ac:dyDescent="0.25">
      <c r="A2425" s="301"/>
    </row>
    <row r="2426" spans="1:1" x14ac:dyDescent="0.25">
      <c r="A2426" s="301"/>
    </row>
    <row r="2427" spans="1:1" x14ac:dyDescent="0.25">
      <c r="A2427" s="301"/>
    </row>
    <row r="2428" spans="1:1" x14ac:dyDescent="0.25">
      <c r="A2428" s="301"/>
    </row>
    <row r="2429" spans="1:1" x14ac:dyDescent="0.25">
      <c r="A2429" s="301"/>
    </row>
    <row r="2430" spans="1:1" x14ac:dyDescent="0.25">
      <c r="A2430" s="301"/>
    </row>
    <row r="2431" spans="1:1" x14ac:dyDescent="0.25">
      <c r="A2431" s="301"/>
    </row>
    <row r="2432" spans="1:1" x14ac:dyDescent="0.25">
      <c r="A2432" s="301"/>
    </row>
    <row r="2433" spans="1:1" x14ac:dyDescent="0.25">
      <c r="A2433" s="301"/>
    </row>
    <row r="2434" spans="1:1" x14ac:dyDescent="0.25">
      <c r="A2434" s="301"/>
    </row>
    <row r="2435" spans="1:1" x14ac:dyDescent="0.25">
      <c r="A2435" s="301"/>
    </row>
    <row r="2436" spans="1:1" x14ac:dyDescent="0.25">
      <c r="A2436" s="301"/>
    </row>
    <row r="2437" spans="1:1" x14ac:dyDescent="0.25">
      <c r="A2437" s="301"/>
    </row>
    <row r="2438" spans="1:1" x14ac:dyDescent="0.25">
      <c r="A2438" s="301"/>
    </row>
    <row r="2439" spans="1:1" x14ac:dyDescent="0.25">
      <c r="A2439" s="301"/>
    </row>
    <row r="2440" spans="1:1" x14ac:dyDescent="0.25">
      <c r="A2440" s="301"/>
    </row>
    <row r="2441" spans="1:1" x14ac:dyDescent="0.25">
      <c r="A2441" s="301"/>
    </row>
    <row r="2442" spans="1:1" x14ac:dyDescent="0.25">
      <c r="A2442" s="301"/>
    </row>
    <row r="2443" spans="1:1" x14ac:dyDescent="0.25">
      <c r="A2443" s="301"/>
    </row>
    <row r="2444" spans="1:1" x14ac:dyDescent="0.25">
      <c r="A2444" s="301"/>
    </row>
    <row r="2445" spans="1:1" x14ac:dyDescent="0.25">
      <c r="A2445" s="301"/>
    </row>
    <row r="2446" spans="1:1" x14ac:dyDescent="0.25">
      <c r="A2446" s="301"/>
    </row>
    <row r="2447" spans="1:1" x14ac:dyDescent="0.25">
      <c r="A2447" s="301"/>
    </row>
    <row r="2448" spans="1:1" x14ac:dyDescent="0.25">
      <c r="A2448" s="301"/>
    </row>
    <row r="2449" spans="1:1" x14ac:dyDescent="0.25">
      <c r="A2449" s="301"/>
    </row>
    <row r="2450" spans="1:1" x14ac:dyDescent="0.25">
      <c r="A2450" s="301"/>
    </row>
    <row r="2451" spans="1:1" x14ac:dyDescent="0.25">
      <c r="A2451" s="301"/>
    </row>
    <row r="2452" spans="1:1" x14ac:dyDescent="0.25">
      <c r="A2452" s="301"/>
    </row>
    <row r="2453" spans="1:1" x14ac:dyDescent="0.25">
      <c r="A2453" s="301"/>
    </row>
    <row r="2454" spans="1:1" x14ac:dyDescent="0.25">
      <c r="A2454" s="301"/>
    </row>
    <row r="2455" spans="1:1" x14ac:dyDescent="0.25">
      <c r="A2455" s="301"/>
    </row>
    <row r="2456" spans="1:1" x14ac:dyDescent="0.25">
      <c r="A2456" s="301"/>
    </row>
    <row r="2457" spans="1:1" x14ac:dyDescent="0.25">
      <c r="A2457" s="301"/>
    </row>
    <row r="2458" spans="1:1" x14ac:dyDescent="0.25">
      <c r="A2458" s="301"/>
    </row>
    <row r="2459" spans="1:1" x14ac:dyDescent="0.25">
      <c r="A2459" s="301"/>
    </row>
    <row r="2460" spans="1:1" x14ac:dyDescent="0.25">
      <c r="A2460" s="301"/>
    </row>
    <row r="2461" spans="1:1" x14ac:dyDescent="0.25">
      <c r="A2461" s="301"/>
    </row>
    <row r="2462" spans="1:1" x14ac:dyDescent="0.25">
      <c r="A2462" s="301"/>
    </row>
    <row r="2463" spans="1:1" x14ac:dyDescent="0.25">
      <c r="A2463" s="301"/>
    </row>
    <row r="2464" spans="1:1" x14ac:dyDescent="0.25">
      <c r="A2464" s="301"/>
    </row>
    <row r="2465" spans="1:1" x14ac:dyDescent="0.25">
      <c r="A2465" s="301"/>
    </row>
    <row r="2466" spans="1:1" x14ac:dyDescent="0.25">
      <c r="A2466" s="301"/>
    </row>
    <row r="2467" spans="1:1" x14ac:dyDescent="0.25">
      <c r="A2467" s="301"/>
    </row>
    <row r="2468" spans="1:1" x14ac:dyDescent="0.25">
      <c r="A2468" s="301"/>
    </row>
    <row r="2469" spans="1:1" x14ac:dyDescent="0.25">
      <c r="A2469" s="301"/>
    </row>
    <row r="2470" spans="1:1" x14ac:dyDescent="0.25">
      <c r="A2470" s="301"/>
    </row>
    <row r="2471" spans="1:1" x14ac:dyDescent="0.25">
      <c r="A2471" s="301"/>
    </row>
    <row r="2472" spans="1:1" x14ac:dyDescent="0.25">
      <c r="A2472" s="301"/>
    </row>
    <row r="2473" spans="1:1" x14ac:dyDescent="0.25">
      <c r="A2473" s="301"/>
    </row>
    <row r="2474" spans="1:1" x14ac:dyDescent="0.25">
      <c r="A2474" s="301"/>
    </row>
    <row r="2475" spans="1:1" x14ac:dyDescent="0.25">
      <c r="A2475" s="301"/>
    </row>
    <row r="2476" spans="1:1" x14ac:dyDescent="0.25">
      <c r="A2476" s="301"/>
    </row>
    <row r="2477" spans="1:1" x14ac:dyDescent="0.25">
      <c r="A2477" s="301"/>
    </row>
    <row r="2478" spans="1:1" x14ac:dyDescent="0.25">
      <c r="A2478" s="301"/>
    </row>
    <row r="2479" spans="1:1" x14ac:dyDescent="0.25">
      <c r="A2479" s="301"/>
    </row>
    <row r="2480" spans="1:1" x14ac:dyDescent="0.25">
      <c r="A2480" s="301"/>
    </row>
    <row r="2481" spans="1:1" x14ac:dyDescent="0.25">
      <c r="A2481" s="301"/>
    </row>
    <row r="2482" spans="1:1" x14ac:dyDescent="0.25">
      <c r="A2482" s="301"/>
    </row>
    <row r="2483" spans="1:1" x14ac:dyDescent="0.25">
      <c r="A2483" s="301"/>
    </row>
    <row r="2484" spans="1:1" x14ac:dyDescent="0.25">
      <c r="A2484" s="301"/>
    </row>
    <row r="2485" spans="1:1" x14ac:dyDescent="0.25">
      <c r="A2485" s="301"/>
    </row>
    <row r="2486" spans="1:1" x14ac:dyDescent="0.25">
      <c r="A2486" s="301"/>
    </row>
    <row r="2487" spans="1:1" x14ac:dyDescent="0.25">
      <c r="A2487" s="301"/>
    </row>
    <row r="2488" spans="1:1" x14ac:dyDescent="0.25">
      <c r="A2488" s="301"/>
    </row>
    <row r="2489" spans="1:1" x14ac:dyDescent="0.25">
      <c r="A2489" s="301"/>
    </row>
    <row r="2490" spans="1:1" x14ac:dyDescent="0.25">
      <c r="A2490" s="301"/>
    </row>
    <row r="2491" spans="1:1" x14ac:dyDescent="0.25">
      <c r="A2491" s="301"/>
    </row>
    <row r="2492" spans="1:1" x14ac:dyDescent="0.25">
      <c r="A2492" s="301"/>
    </row>
    <row r="2493" spans="1:1" x14ac:dyDescent="0.25">
      <c r="A2493" s="301"/>
    </row>
    <row r="2494" spans="1:1" x14ac:dyDescent="0.25">
      <c r="A2494" s="301"/>
    </row>
    <row r="2495" spans="1:1" x14ac:dyDescent="0.25">
      <c r="A2495" s="301"/>
    </row>
    <row r="2496" spans="1:1" x14ac:dyDescent="0.25">
      <c r="A2496" s="301"/>
    </row>
    <row r="2497" spans="1:1" x14ac:dyDescent="0.25">
      <c r="A2497" s="301"/>
    </row>
    <row r="2498" spans="1:1" x14ac:dyDescent="0.25">
      <c r="A2498" s="301"/>
    </row>
    <row r="2499" spans="1:1" x14ac:dyDescent="0.25">
      <c r="A2499" s="301"/>
    </row>
    <row r="2500" spans="1:1" x14ac:dyDescent="0.25">
      <c r="A2500" s="301"/>
    </row>
    <row r="2501" spans="1:1" x14ac:dyDescent="0.25">
      <c r="A2501" s="301"/>
    </row>
    <row r="2502" spans="1:1" x14ac:dyDescent="0.25">
      <c r="A2502" s="301"/>
    </row>
    <row r="2503" spans="1:1" x14ac:dyDescent="0.25">
      <c r="A2503" s="301"/>
    </row>
    <row r="2504" spans="1:1" x14ac:dyDescent="0.25">
      <c r="A2504" s="301"/>
    </row>
    <row r="2505" spans="1:1" x14ac:dyDescent="0.25">
      <c r="A2505" s="301"/>
    </row>
    <row r="2506" spans="1:1" x14ac:dyDescent="0.25">
      <c r="A2506" s="301"/>
    </row>
    <row r="2507" spans="1:1" x14ac:dyDescent="0.25">
      <c r="A2507" s="301"/>
    </row>
    <row r="2508" spans="1:1" x14ac:dyDescent="0.25">
      <c r="A2508" s="301"/>
    </row>
    <row r="2509" spans="1:1" x14ac:dyDescent="0.25">
      <c r="A2509" s="301"/>
    </row>
    <row r="2510" spans="1:1" x14ac:dyDescent="0.25">
      <c r="A2510" s="301"/>
    </row>
    <row r="2511" spans="1:1" x14ac:dyDescent="0.25">
      <c r="A2511" s="301"/>
    </row>
    <row r="2512" spans="1:1" x14ac:dyDescent="0.25">
      <c r="A2512" s="301"/>
    </row>
    <row r="2513" spans="1:1" x14ac:dyDescent="0.25">
      <c r="A2513" s="301"/>
    </row>
    <row r="2514" spans="1:1" x14ac:dyDescent="0.25">
      <c r="A2514" s="301"/>
    </row>
    <row r="2515" spans="1:1" x14ac:dyDescent="0.25">
      <c r="A2515" s="301"/>
    </row>
    <row r="2516" spans="1:1" x14ac:dyDescent="0.25">
      <c r="A2516" s="301"/>
    </row>
    <row r="2517" spans="1:1" x14ac:dyDescent="0.25">
      <c r="A2517" s="301"/>
    </row>
    <row r="2518" spans="1:1" x14ac:dyDescent="0.25">
      <c r="A2518" s="301"/>
    </row>
    <row r="2519" spans="1:1" x14ac:dyDescent="0.25">
      <c r="A2519" s="301"/>
    </row>
    <row r="2520" spans="1:1" x14ac:dyDescent="0.25">
      <c r="A2520" s="301"/>
    </row>
    <row r="2521" spans="1:1" x14ac:dyDescent="0.25">
      <c r="A2521" s="301"/>
    </row>
    <row r="2522" spans="1:1" x14ac:dyDescent="0.25">
      <c r="A2522" s="301"/>
    </row>
    <row r="2523" spans="1:1" x14ac:dyDescent="0.25">
      <c r="A2523" s="301"/>
    </row>
    <row r="2524" spans="1:1" x14ac:dyDescent="0.25">
      <c r="A2524" s="301"/>
    </row>
    <row r="2525" spans="1:1" x14ac:dyDescent="0.25">
      <c r="A2525" s="301"/>
    </row>
    <row r="2526" spans="1:1" x14ac:dyDescent="0.25">
      <c r="A2526" s="301"/>
    </row>
    <row r="2527" spans="1:1" x14ac:dyDescent="0.25">
      <c r="A2527" s="301"/>
    </row>
    <row r="2528" spans="1:1" x14ac:dyDescent="0.25">
      <c r="A2528" s="301"/>
    </row>
    <row r="2529" spans="1:1" x14ac:dyDescent="0.25">
      <c r="A2529" s="301"/>
    </row>
    <row r="2530" spans="1:1" x14ac:dyDescent="0.25">
      <c r="A2530" s="301"/>
    </row>
    <row r="2531" spans="1:1" x14ac:dyDescent="0.25">
      <c r="A2531" s="301"/>
    </row>
    <row r="2532" spans="1:1" x14ac:dyDescent="0.25">
      <c r="A2532" s="301"/>
    </row>
    <row r="2533" spans="1:1" x14ac:dyDescent="0.25">
      <c r="A2533" s="301"/>
    </row>
    <row r="2534" spans="1:1" x14ac:dyDescent="0.25">
      <c r="A2534" s="301"/>
    </row>
    <row r="2535" spans="1:1" x14ac:dyDescent="0.25">
      <c r="A2535" s="301"/>
    </row>
    <row r="2536" spans="1:1" x14ac:dyDescent="0.25">
      <c r="A2536" s="301"/>
    </row>
    <row r="2537" spans="1:1" x14ac:dyDescent="0.25">
      <c r="A2537" s="301"/>
    </row>
    <row r="2538" spans="1:1" x14ac:dyDescent="0.25">
      <c r="A2538" s="301"/>
    </row>
    <row r="2539" spans="1:1" x14ac:dyDescent="0.25">
      <c r="A2539" s="301"/>
    </row>
    <row r="2540" spans="1:1" x14ac:dyDescent="0.25">
      <c r="A2540" s="301"/>
    </row>
    <row r="2541" spans="1:1" x14ac:dyDescent="0.25">
      <c r="A2541" s="301"/>
    </row>
    <row r="2542" spans="1:1" x14ac:dyDescent="0.25">
      <c r="A2542" s="301"/>
    </row>
    <row r="2543" spans="1:1" x14ac:dyDescent="0.25">
      <c r="A2543" s="301"/>
    </row>
    <row r="2544" spans="1:1" x14ac:dyDescent="0.25">
      <c r="A2544" s="301"/>
    </row>
    <row r="2545" spans="1:1" x14ac:dyDescent="0.25">
      <c r="A2545" s="301"/>
    </row>
    <row r="2546" spans="1:1" x14ac:dyDescent="0.25">
      <c r="A2546" s="301"/>
    </row>
    <row r="2547" spans="1:1" x14ac:dyDescent="0.25">
      <c r="A2547" s="301"/>
    </row>
    <row r="2548" spans="1:1" x14ac:dyDescent="0.25">
      <c r="A2548" s="301"/>
    </row>
    <row r="2549" spans="1:1" x14ac:dyDescent="0.25">
      <c r="A2549" s="301"/>
    </row>
    <row r="2550" spans="1:1" x14ac:dyDescent="0.25">
      <c r="A2550" s="301"/>
    </row>
    <row r="2551" spans="1:1" x14ac:dyDescent="0.25">
      <c r="A2551" s="301"/>
    </row>
    <row r="2552" spans="1:1" x14ac:dyDescent="0.25">
      <c r="A2552" s="301"/>
    </row>
    <row r="2553" spans="1:1" x14ac:dyDescent="0.25">
      <c r="A2553" s="301"/>
    </row>
    <row r="2554" spans="1:1" x14ac:dyDescent="0.25">
      <c r="A2554" s="301"/>
    </row>
    <row r="2555" spans="1:1" x14ac:dyDescent="0.25">
      <c r="A2555" s="301"/>
    </row>
    <row r="2556" spans="1:1" x14ac:dyDescent="0.25">
      <c r="A2556" s="301"/>
    </row>
    <row r="2557" spans="1:1" x14ac:dyDescent="0.25">
      <c r="A2557" s="301"/>
    </row>
    <row r="2558" spans="1:1" x14ac:dyDescent="0.25">
      <c r="A2558" s="301"/>
    </row>
    <row r="2559" spans="1:1" x14ac:dyDescent="0.25">
      <c r="A2559" s="301"/>
    </row>
    <row r="2560" spans="1:1" x14ac:dyDescent="0.25">
      <c r="A2560" s="301"/>
    </row>
    <row r="2561" spans="1:1" x14ac:dyDescent="0.25">
      <c r="A2561" s="301"/>
    </row>
    <row r="2562" spans="1:1" x14ac:dyDescent="0.25">
      <c r="A2562" s="301"/>
    </row>
    <row r="2563" spans="1:1" x14ac:dyDescent="0.25">
      <c r="A2563" s="301"/>
    </row>
    <row r="2564" spans="1:1" x14ac:dyDescent="0.25">
      <c r="A2564" s="301"/>
    </row>
    <row r="2565" spans="1:1" x14ac:dyDescent="0.25">
      <c r="A2565" s="301"/>
    </row>
    <row r="2566" spans="1:1" x14ac:dyDescent="0.25">
      <c r="A2566" s="301"/>
    </row>
    <row r="2567" spans="1:1" x14ac:dyDescent="0.25">
      <c r="A2567" s="301"/>
    </row>
    <row r="2568" spans="1:1" x14ac:dyDescent="0.25">
      <c r="A2568" s="301"/>
    </row>
    <row r="2569" spans="1:1" x14ac:dyDescent="0.25">
      <c r="A2569" s="301"/>
    </row>
    <row r="2570" spans="1:1" x14ac:dyDescent="0.25">
      <c r="A2570" s="301"/>
    </row>
    <row r="2571" spans="1:1" x14ac:dyDescent="0.25">
      <c r="A2571" s="301"/>
    </row>
    <row r="2572" spans="1:1" x14ac:dyDescent="0.25">
      <c r="A2572" s="301"/>
    </row>
    <row r="2573" spans="1:1" x14ac:dyDescent="0.25">
      <c r="A2573" s="301"/>
    </row>
    <row r="2574" spans="1:1" x14ac:dyDescent="0.25">
      <c r="A2574" s="301"/>
    </row>
    <row r="2575" spans="1:1" x14ac:dyDescent="0.25">
      <c r="A2575" s="301"/>
    </row>
    <row r="2576" spans="1:1" x14ac:dyDescent="0.25">
      <c r="A2576" s="301"/>
    </row>
    <row r="2577" spans="1:1" x14ac:dyDescent="0.25">
      <c r="A2577" s="301"/>
    </row>
    <row r="2578" spans="1:1" x14ac:dyDescent="0.25">
      <c r="A2578" s="301"/>
    </row>
    <row r="2579" spans="1:1" x14ac:dyDescent="0.25">
      <c r="A2579" s="301"/>
    </row>
    <row r="2580" spans="1:1" x14ac:dyDescent="0.25">
      <c r="A2580" s="301"/>
    </row>
    <row r="2581" spans="1:1" x14ac:dyDescent="0.25">
      <c r="A2581" s="301"/>
    </row>
    <row r="2582" spans="1:1" x14ac:dyDescent="0.25">
      <c r="A2582" s="301"/>
    </row>
    <row r="2583" spans="1:1" x14ac:dyDescent="0.25">
      <c r="A2583" s="301"/>
    </row>
    <row r="2584" spans="1:1" x14ac:dyDescent="0.25">
      <c r="A2584" s="301"/>
    </row>
    <row r="2585" spans="1:1" x14ac:dyDescent="0.25">
      <c r="A2585" s="301"/>
    </row>
    <row r="2586" spans="1:1" x14ac:dyDescent="0.25">
      <c r="A2586" s="301"/>
    </row>
    <row r="2587" spans="1:1" x14ac:dyDescent="0.25">
      <c r="A2587" s="301"/>
    </row>
    <row r="2588" spans="1:1" x14ac:dyDescent="0.25">
      <c r="A2588" s="301"/>
    </row>
    <row r="2589" spans="1:1" x14ac:dyDescent="0.25">
      <c r="A2589" s="301"/>
    </row>
    <row r="2590" spans="1:1" x14ac:dyDescent="0.25">
      <c r="A2590" s="301"/>
    </row>
    <row r="2591" spans="1:1" x14ac:dyDescent="0.25">
      <c r="A2591" s="301"/>
    </row>
    <row r="2592" spans="1:1" x14ac:dyDescent="0.25">
      <c r="A2592" s="301"/>
    </row>
    <row r="2593" spans="1:1" x14ac:dyDescent="0.25">
      <c r="A2593" s="301"/>
    </row>
    <row r="2594" spans="1:1" x14ac:dyDescent="0.25">
      <c r="A2594" s="301"/>
    </row>
    <row r="2595" spans="1:1" x14ac:dyDescent="0.25">
      <c r="A2595" s="301"/>
    </row>
    <row r="2596" spans="1:1" x14ac:dyDescent="0.25">
      <c r="A2596" s="301"/>
    </row>
    <row r="2597" spans="1:1" x14ac:dyDescent="0.25">
      <c r="A2597" s="301"/>
    </row>
    <row r="2598" spans="1:1" x14ac:dyDescent="0.25">
      <c r="A2598" s="301"/>
    </row>
    <row r="2599" spans="1:1" x14ac:dyDescent="0.25">
      <c r="A2599" s="301"/>
    </row>
    <row r="2600" spans="1:1" x14ac:dyDescent="0.25">
      <c r="A2600" s="301"/>
    </row>
    <row r="2601" spans="1:1" x14ac:dyDescent="0.25">
      <c r="A2601" s="301"/>
    </row>
    <row r="2602" spans="1:1" x14ac:dyDescent="0.25">
      <c r="A2602" s="301"/>
    </row>
    <row r="2603" spans="1:1" x14ac:dyDescent="0.25">
      <c r="A2603" s="301"/>
    </row>
    <row r="2604" spans="1:1" x14ac:dyDescent="0.25">
      <c r="A2604" s="301"/>
    </row>
    <row r="2605" spans="1:1" x14ac:dyDescent="0.25">
      <c r="A2605" s="301"/>
    </row>
    <row r="2606" spans="1:1" x14ac:dyDescent="0.25">
      <c r="A2606" s="301"/>
    </row>
    <row r="2607" spans="1:1" x14ac:dyDescent="0.25">
      <c r="A2607" s="301"/>
    </row>
    <row r="2608" spans="1:1" x14ac:dyDescent="0.25">
      <c r="A2608" s="301"/>
    </row>
    <row r="2609" spans="1:1" x14ac:dyDescent="0.25">
      <c r="A2609" s="301"/>
    </row>
    <row r="2610" spans="1:1" x14ac:dyDescent="0.25">
      <c r="A2610" s="301"/>
    </row>
    <row r="2611" spans="1:1" x14ac:dyDescent="0.25">
      <c r="A2611" s="301"/>
    </row>
    <row r="2612" spans="1:1" x14ac:dyDescent="0.25">
      <c r="A2612" s="301"/>
    </row>
    <row r="2613" spans="1:1" x14ac:dyDescent="0.25">
      <c r="A2613" s="301"/>
    </row>
    <row r="2614" spans="1:1" x14ac:dyDescent="0.25">
      <c r="A2614" s="301"/>
    </row>
    <row r="2615" spans="1:1" x14ac:dyDescent="0.25">
      <c r="A2615" s="301"/>
    </row>
    <row r="2616" spans="1:1" x14ac:dyDescent="0.25">
      <c r="A2616" s="301"/>
    </row>
    <row r="2617" spans="1:1" x14ac:dyDescent="0.25">
      <c r="A2617" s="301"/>
    </row>
    <row r="2618" spans="1:1" x14ac:dyDescent="0.25">
      <c r="A2618" s="301"/>
    </row>
    <row r="2619" spans="1:1" x14ac:dyDescent="0.25">
      <c r="A2619" s="301"/>
    </row>
    <row r="2620" spans="1:1" x14ac:dyDescent="0.25">
      <c r="A2620" s="301"/>
    </row>
    <row r="2621" spans="1:1" x14ac:dyDescent="0.25">
      <c r="A2621" s="301"/>
    </row>
    <row r="2622" spans="1:1" x14ac:dyDescent="0.25">
      <c r="A2622" s="301"/>
    </row>
    <row r="2623" spans="1:1" x14ac:dyDescent="0.25">
      <c r="A2623" s="301"/>
    </row>
    <row r="2624" spans="1:1" x14ac:dyDescent="0.25">
      <c r="A2624" s="301"/>
    </row>
    <row r="2625" spans="1:1" x14ac:dyDescent="0.25">
      <c r="A2625" s="301"/>
    </row>
    <row r="2626" spans="1:1" x14ac:dyDescent="0.25">
      <c r="A2626" s="301"/>
    </row>
    <row r="2627" spans="1:1" x14ac:dyDescent="0.25">
      <c r="A2627" s="301"/>
    </row>
    <row r="2628" spans="1:1" x14ac:dyDescent="0.25">
      <c r="A2628" s="301"/>
    </row>
    <row r="2629" spans="1:1" x14ac:dyDescent="0.25">
      <c r="A2629" s="301"/>
    </row>
    <row r="2630" spans="1:1" x14ac:dyDescent="0.25">
      <c r="A2630" s="301"/>
    </row>
    <row r="2631" spans="1:1" x14ac:dyDescent="0.25">
      <c r="A2631" s="301"/>
    </row>
    <row r="2632" spans="1:1" x14ac:dyDescent="0.25">
      <c r="A2632" s="301"/>
    </row>
    <row r="2633" spans="1:1" x14ac:dyDescent="0.25">
      <c r="A2633" s="301"/>
    </row>
    <row r="2634" spans="1:1" x14ac:dyDescent="0.25">
      <c r="A2634" s="301"/>
    </row>
    <row r="2635" spans="1:1" x14ac:dyDescent="0.25">
      <c r="A2635" s="301"/>
    </row>
    <row r="2636" spans="1:1" x14ac:dyDescent="0.25">
      <c r="A2636" s="301"/>
    </row>
    <row r="2637" spans="1:1" x14ac:dyDescent="0.25">
      <c r="A2637" s="301"/>
    </row>
    <row r="2638" spans="1:1" x14ac:dyDescent="0.25">
      <c r="A2638" s="301"/>
    </row>
    <row r="2639" spans="1:1" x14ac:dyDescent="0.25">
      <c r="A2639" s="301"/>
    </row>
    <row r="2640" spans="1:1" x14ac:dyDescent="0.25">
      <c r="A2640" s="301"/>
    </row>
    <row r="2641" spans="1:1" x14ac:dyDescent="0.25">
      <c r="A2641" s="301"/>
    </row>
    <row r="2642" spans="1:1" x14ac:dyDescent="0.25">
      <c r="A2642" s="301"/>
    </row>
    <row r="2643" spans="1:1" x14ac:dyDescent="0.25">
      <c r="A2643" s="301"/>
    </row>
    <row r="2644" spans="1:1" x14ac:dyDescent="0.25">
      <c r="A2644" s="301"/>
    </row>
    <row r="2645" spans="1:1" x14ac:dyDescent="0.25">
      <c r="A2645" s="301"/>
    </row>
    <row r="2646" spans="1:1" x14ac:dyDescent="0.25">
      <c r="A2646" s="301"/>
    </row>
    <row r="2647" spans="1:1" x14ac:dyDescent="0.25">
      <c r="A2647" s="301"/>
    </row>
    <row r="2648" spans="1:1" x14ac:dyDescent="0.25">
      <c r="A2648" s="301"/>
    </row>
    <row r="2649" spans="1:1" x14ac:dyDescent="0.25">
      <c r="A2649" s="301"/>
    </row>
    <row r="2650" spans="1:1" x14ac:dyDescent="0.25">
      <c r="A2650" s="301"/>
    </row>
    <row r="2651" spans="1:1" x14ac:dyDescent="0.25">
      <c r="A2651" s="301"/>
    </row>
    <row r="2652" spans="1:1" x14ac:dyDescent="0.25">
      <c r="A2652" s="301"/>
    </row>
    <row r="2653" spans="1:1" x14ac:dyDescent="0.25">
      <c r="A2653" s="301"/>
    </row>
    <row r="2654" spans="1:1" x14ac:dyDescent="0.25">
      <c r="A2654" s="301"/>
    </row>
    <row r="2655" spans="1:1" x14ac:dyDescent="0.25">
      <c r="A2655" s="301"/>
    </row>
    <row r="2656" spans="1:1" x14ac:dyDescent="0.25">
      <c r="A2656" s="301"/>
    </row>
    <row r="2657" spans="1:1" x14ac:dyDescent="0.25">
      <c r="A2657" s="301"/>
    </row>
    <row r="2658" spans="1:1" x14ac:dyDescent="0.25">
      <c r="A2658" s="301"/>
    </row>
    <row r="2659" spans="1:1" x14ac:dyDescent="0.25">
      <c r="A2659" s="301"/>
    </row>
    <row r="2660" spans="1:1" x14ac:dyDescent="0.25">
      <c r="A2660" s="301"/>
    </row>
    <row r="2661" spans="1:1" x14ac:dyDescent="0.25">
      <c r="A2661" s="301"/>
    </row>
    <row r="2662" spans="1:1" x14ac:dyDescent="0.25">
      <c r="A2662" s="301"/>
    </row>
    <row r="2663" spans="1:1" x14ac:dyDescent="0.25">
      <c r="A2663" s="301"/>
    </row>
    <row r="2664" spans="1:1" x14ac:dyDescent="0.25">
      <c r="A2664" s="301"/>
    </row>
    <row r="2665" spans="1:1" x14ac:dyDescent="0.25">
      <c r="A2665" s="301"/>
    </row>
    <row r="2666" spans="1:1" x14ac:dyDescent="0.25">
      <c r="A2666" s="301"/>
    </row>
    <row r="2667" spans="1:1" x14ac:dyDescent="0.25">
      <c r="A2667" s="301"/>
    </row>
    <row r="2668" spans="1:1" x14ac:dyDescent="0.25">
      <c r="A2668" s="301"/>
    </row>
    <row r="2669" spans="1:1" x14ac:dyDescent="0.25">
      <c r="A2669" s="301"/>
    </row>
    <row r="2670" spans="1:1" x14ac:dyDescent="0.25">
      <c r="A2670" s="301"/>
    </row>
    <row r="2671" spans="1:1" x14ac:dyDescent="0.25">
      <c r="A2671" s="301"/>
    </row>
    <row r="2672" spans="1:1" x14ac:dyDescent="0.25">
      <c r="A2672" s="301"/>
    </row>
    <row r="2673" spans="1:1" x14ac:dyDescent="0.25">
      <c r="A2673" s="301"/>
    </row>
    <row r="2674" spans="1:1" x14ac:dyDescent="0.25">
      <c r="A2674" s="301"/>
    </row>
    <row r="2675" spans="1:1" x14ac:dyDescent="0.25">
      <c r="A2675" s="301"/>
    </row>
    <row r="2676" spans="1:1" x14ac:dyDescent="0.25">
      <c r="A2676" s="301"/>
    </row>
    <row r="2677" spans="1:1" x14ac:dyDescent="0.25">
      <c r="A2677" s="301"/>
    </row>
    <row r="2678" spans="1:1" x14ac:dyDescent="0.25">
      <c r="A2678" s="301"/>
    </row>
    <row r="2679" spans="1:1" x14ac:dyDescent="0.25">
      <c r="A2679" s="301"/>
    </row>
    <row r="2680" spans="1:1" x14ac:dyDescent="0.25">
      <c r="A2680" s="301"/>
    </row>
  </sheetData>
  <sheetProtection password="CA6F" sheet="1" objects="1" scenarios="1"/>
  <mergeCells count="50">
    <mergeCell ref="A96:I110"/>
    <mergeCell ref="A81:I81"/>
    <mergeCell ref="D72:I73"/>
    <mergeCell ref="A10:A11"/>
    <mergeCell ref="A74:A75"/>
    <mergeCell ref="A72:C73"/>
    <mergeCell ref="A27:C28"/>
    <mergeCell ref="A35:C36"/>
    <mergeCell ref="D84:I84"/>
    <mergeCell ref="A92:A95"/>
    <mergeCell ref="A82:C83"/>
    <mergeCell ref="A86:C87"/>
    <mergeCell ref="A88:A91"/>
    <mergeCell ref="A40:A41"/>
    <mergeCell ref="A59:A60"/>
    <mergeCell ref="A29:A31"/>
    <mergeCell ref="D35:I36"/>
    <mergeCell ref="D27:I28"/>
    <mergeCell ref="A42:I42"/>
    <mergeCell ref="A23:A25"/>
    <mergeCell ref="A26:I26"/>
    <mergeCell ref="A37:A39"/>
    <mergeCell ref="A34:I34"/>
    <mergeCell ref="A32:A33"/>
    <mergeCell ref="D1:F1"/>
    <mergeCell ref="A12:A14"/>
    <mergeCell ref="A15:A16"/>
    <mergeCell ref="A17:A22"/>
    <mergeCell ref="G1:I1"/>
    <mergeCell ref="D2:F2"/>
    <mergeCell ref="G2:I2"/>
    <mergeCell ref="A1:C3"/>
    <mergeCell ref="A6:A7"/>
    <mergeCell ref="A8:A9"/>
    <mergeCell ref="A85:I85"/>
    <mergeCell ref="D86:I87"/>
    <mergeCell ref="D82:I83"/>
    <mergeCell ref="A61:I61"/>
    <mergeCell ref="A43:C44"/>
    <mergeCell ref="D43:I44"/>
    <mergeCell ref="A50:I50"/>
    <mergeCell ref="A51:I51"/>
    <mergeCell ref="A45:A49"/>
    <mergeCell ref="A52:A58"/>
    <mergeCell ref="D62:I63"/>
    <mergeCell ref="A71:I71"/>
    <mergeCell ref="A62:C63"/>
    <mergeCell ref="A64:A65"/>
    <mergeCell ref="A66:A69"/>
    <mergeCell ref="A76:A80"/>
  </mergeCells>
  <dataValidations count="18">
    <dataValidation type="list" errorStyle="warning" allowBlank="1" showInputMessage="1" showErrorMessage="1" error="Eingabe außerhalb Plausibilitätsbereich!_x000a__x000a_Fortfahren ohne Garantie für plausible Ergebnisse!" sqref="F58">
      <formula1>$K$111:$K$124</formula1>
    </dataValidation>
    <dataValidation type="custom" allowBlank="1" showInputMessage="1" showErrorMessage="1" errorTitle="bla" sqref="O114:O115">
      <formula1>O114</formula1>
    </dataValidation>
    <dataValidation type="list" allowBlank="1" showInputMessage="1" showErrorMessage="1" sqref="I10 I23 F10">
      <formula1>$O$111:$O$112</formula1>
    </dataValidation>
    <dataValidation type="list" errorStyle="warning" allowBlank="1" showInputMessage="1" showErrorMessage="1" error="Eingabe außerhalb Plausibilitätsbereich!_x000a__x000a_Fortfahren ohne Garantie für plausible Ergebnisse!" sqref="I24">
      <formula1>$Q$120:$Q$136</formula1>
    </dataValidation>
    <dataValidation type="list" errorStyle="warning" allowBlank="1" showInputMessage="1" showErrorMessage="1" error="Eingabe außerhalb Plausibilitätsbereich!_x000a__x000a_Fortfahren ohne Garantie für plausible Ergebnisse!" sqref="I20">
      <formula1>$P$111:$P$116</formula1>
    </dataValidation>
    <dataValidation type="list" errorStyle="warning" allowBlank="1" showInputMessage="1" showErrorMessage="1" error="Eingabe außerhalb Plausibilitätsbereich!_x000a__x000a_Fortfahren ohne Garantie für plausible Ergebnisse!" sqref="F15">
      <formula1>$X$111:$X$118</formula1>
    </dataValidation>
    <dataValidation type="whole" errorStyle="warning" allowBlank="1" showInputMessage="1" showErrorMessage="1" error="Eingabe außerhalb Plausibilitätsbereich!_x000a__x000a_Fortfahren ohne Garantie für plausible Ergebnisse!" sqref="F5">
      <formula1>2000</formula1>
      <formula2>40000</formula2>
    </dataValidation>
    <dataValidation type="list" errorStyle="warning" allowBlank="1" showInputMessage="1" showErrorMessage="1" error="Eingabe außerhalb Plausibilitätsbereich!_x000a__x000a_Fortfahren ohne Garantie für plausible Ergebnisse!" sqref="I11 F11">
      <formula1>$Q$111:$Q$136</formula1>
    </dataValidation>
    <dataValidation type="decimal" errorStyle="warning" allowBlank="1" showInputMessage="1" showErrorMessage="1" error="Eingabe außerhalb Plausibilitätsbereich!_x000a__x000a_Fortfahren ohne Garantie für plausible Ergebnisse!" sqref="I19 I13 F13">
      <formula1>3</formula1>
      <formula2>6</formula2>
    </dataValidation>
    <dataValidation type="list" errorStyle="warning" allowBlank="1" showInputMessage="1" showErrorMessage="1" error="Eingabe außerhalb Plausibilitätsbereich!_x000a__x000a_Fortfahren ohne Garantie für plausible Ergebnisse!" sqref="F12">
      <formula1>$T$111:$T$121</formula1>
    </dataValidation>
    <dataValidation type="list" errorStyle="warning" allowBlank="1" showInputMessage="1" showErrorMessage="1" error="Eingabe außerhalb Plausibilitätsbereich!_x000a__x000a_Fortfahren ohne Garantie für plausible Ergebnisse!" sqref="F18">
      <formula1>$R$111:$R$136</formula1>
    </dataValidation>
    <dataValidation type="list" errorStyle="warning" allowBlank="1" showInputMessage="1" showErrorMessage="1" error="Eingabe außerhalb Plausibilitätsbereich!_x000a__x000a_Fortfahren ohne Garantie für plausible Ergebnisse!_x000a__x000a_Ausnahme: 8F &gt; 15 d bei außergewöhnlichen Anforderungen !" sqref="I18">
      <formula1>$V$121:$V$136</formula1>
    </dataValidation>
    <dataValidation type="list" errorStyle="warning" allowBlank="1" showInputMessage="1" showErrorMessage="1" error="Eingabe außerhalb Plausibilitätsbereich!_x000a__x000a_Fortfahren ohne Garantie für plausible Ergebnisse!" sqref="F17 I17">
      <formula1>$R$116:$R$146</formula1>
    </dataValidation>
    <dataValidation type="list" errorStyle="warning" allowBlank="1" showInputMessage="1" showErrorMessage="1" error="Eingabe außerhalb Plausibilitätsbereich!_x000a__x000a_Fortfahren ohne Garantie für plausible Ergebnisse!" sqref="I21 F21">
      <formula1>$Q$116:$Q$126</formula1>
    </dataValidation>
    <dataValidation type="list" errorStyle="warning" allowBlank="1" showInputMessage="1" showErrorMessage="1" error="Eingabe außerhalb Plausibilitätsbereich!_x000a__x000a_Fortfahren ohne Garantie für plausible Ergebnisse!" sqref="F8">
      <formula1>$M$126:$M$139</formula1>
    </dataValidation>
    <dataValidation type="list" errorStyle="warning" allowBlank="1" showInputMessage="1" showErrorMessage="1" error="Eingabe außerhalb Plausibilitätsbereich!_x000a__x000a_Fortfahren ohne Garantie für plausible Ergebnisse!" sqref="F9">
      <formula1>$M$111:$M$136</formula1>
    </dataValidation>
    <dataValidation errorStyle="warning" allowBlank="1" showInputMessage="1" showErrorMessage="1" error="Eingabe außerhalb Plausibilitätsbereich!_x000a__x000a_Fortfahren ohne Garantie für plausible Ergebnisse!" sqref="F59:F60"/>
    <dataValidation type="whole" errorStyle="warning" allowBlank="1" showInputMessage="1" showErrorMessage="1" error="Eingabe &gt; 15 d nur sinnvoll bei außergewöhnlichen Anforderungen und geringen Temperaturen!_x000a__x000a_" sqref="I12">
      <formula1>15</formula1>
      <formula2>15</formula2>
    </dataValidation>
  </dataValidations>
  <pageMargins left="0.59055118110236227" right="0.59055118110236227" top="0.39370078740157483" bottom="0.39370078740157483" header="0" footer="0"/>
  <pageSetup paperSize="8" scale="42" orientation="portrait" verticalDpi="300" r:id="rId1"/>
  <rowBreaks count="2" manualBreakCount="2">
    <brk id="41" max="8" man="1"/>
    <brk id="70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F011BCCC-8427-4C3B-A164-BBF5A5E2735D}">
            <xm:f>NOT(ISERROR(SEARCH($O$113,I20)))</xm:f>
            <xm:f>$O$113</xm:f>
            <x14:dxf>
              <fill>
                <patternFill>
                  <bgColor theme="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4" operator="containsText" id="{BCBECAA7-ADA1-45DE-9242-F1EF618D2E34}">
            <xm:f>NOT(ISERROR(SEARCH($O$113,I22)))</xm:f>
            <xm:f>$O$113</xm:f>
            <x14:dxf>
              <fill>
                <patternFill>
                  <bgColor theme="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1" operator="containsText" id="{E99B71BA-9D5A-41FC-83CF-49D3D9BB6A58}">
            <xm:f>NOT(ISERROR(SEARCH($O$113,I11)))</xm:f>
            <xm:f>$O$113</xm:f>
            <x14:dxf>
              <fill>
                <patternFill>
                  <bgColor theme="0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DX68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38" sqref="B38"/>
    </sheetView>
  </sheetViews>
  <sheetFormatPr baseColWidth="10" defaultRowHeight="15.75" x14ac:dyDescent="0.25"/>
  <cols>
    <col min="1" max="1" width="45.5" style="14" customWidth="1"/>
    <col min="2" max="2" width="17.75" style="12" customWidth="1"/>
    <col min="3" max="3" width="12.125" style="12" customWidth="1"/>
    <col min="4" max="6" width="12.75" style="12" customWidth="1"/>
    <col min="7" max="7" width="12.125" style="12" customWidth="1"/>
    <col min="8" max="8" width="11.75" style="12" customWidth="1"/>
    <col min="9" max="9" width="13" style="12" customWidth="1"/>
    <col min="10" max="11" width="15.5" style="12" customWidth="1"/>
    <col min="12" max="12" width="20.375" style="12" customWidth="1"/>
    <col min="13" max="13" width="12.875" style="12" customWidth="1"/>
    <col min="14" max="14" width="20" style="12" customWidth="1"/>
    <col min="15" max="15" width="24.5" style="12" customWidth="1"/>
    <col min="16" max="16" width="12.875" style="12" customWidth="1"/>
    <col min="17" max="18" width="13.75" style="12" customWidth="1"/>
    <col min="19" max="19" width="19.5" style="12" customWidth="1"/>
    <col min="20" max="20" width="26.125" style="12" customWidth="1"/>
    <col min="21" max="21" width="18" style="12" customWidth="1"/>
    <col min="22" max="22" width="13.75" style="12" customWidth="1"/>
    <col min="23" max="23" width="20" style="12" customWidth="1"/>
    <col min="24" max="24" width="20.875" style="12" customWidth="1"/>
    <col min="25" max="26" width="13.75" style="12" customWidth="1"/>
    <col min="27" max="27" width="25.875" style="12" customWidth="1"/>
    <col min="28" max="29" width="13.75" style="12" customWidth="1"/>
    <col min="30" max="30" width="14.875" style="12" customWidth="1"/>
    <col min="31" max="31" width="22.75" style="13" customWidth="1"/>
    <col min="32" max="33" width="13.75" style="12" customWidth="1"/>
    <col min="34" max="34" width="18.375" style="12" customWidth="1"/>
    <col min="35" max="35" width="19.25" style="12" customWidth="1"/>
    <col min="36" max="36" width="15.875" style="12" customWidth="1"/>
    <col min="37" max="38" width="23.125" style="12" customWidth="1"/>
    <col min="39" max="39" width="13.75" style="12" customWidth="1"/>
    <col min="40" max="41" width="14.75" style="12" customWidth="1"/>
    <col min="42" max="42" width="13.875" style="12" customWidth="1"/>
    <col min="43" max="43" width="13.125" style="12" customWidth="1"/>
    <col min="44" max="47" width="17.625" style="12" customWidth="1"/>
    <col min="48" max="48" width="25.375" style="12" customWidth="1"/>
    <col min="49" max="49" width="20.375" style="12" customWidth="1"/>
    <col min="50" max="50" width="13.125" style="12" customWidth="1"/>
    <col min="51" max="51" width="16.75" style="12" customWidth="1"/>
    <col min="52" max="52" width="15.875" style="12" customWidth="1"/>
    <col min="53" max="53" width="20.25" style="12" customWidth="1"/>
    <col min="54" max="54" width="14.5" style="233" customWidth="1"/>
    <col min="55" max="56" width="22" style="13" customWidth="1"/>
    <col min="57" max="57" width="19.25" style="13" customWidth="1"/>
    <col min="58" max="58" width="20.875" style="13" customWidth="1"/>
    <col min="59" max="59" width="15.875" style="13" customWidth="1"/>
    <col min="60" max="60" width="19.875" style="13" customWidth="1"/>
    <col min="61" max="61" width="15.875" style="13" customWidth="1"/>
    <col min="62" max="62" width="19.875" style="13" customWidth="1"/>
    <col min="63" max="63" width="22.625" style="13" customWidth="1"/>
    <col min="64" max="64" width="21.125" style="13" customWidth="1"/>
    <col min="65" max="65" width="20" style="13" customWidth="1"/>
    <col min="66" max="66" width="19.875" style="13" customWidth="1"/>
    <col min="67" max="67" width="14.125" style="13" customWidth="1"/>
    <col min="68" max="68" width="13.125" style="13" customWidth="1"/>
    <col min="69" max="69" width="19.875" style="13" customWidth="1"/>
    <col min="70" max="70" width="18.125" style="13" customWidth="1"/>
    <col min="71" max="71" width="22.375" style="13" customWidth="1"/>
    <col min="72" max="72" width="22.75" style="13" customWidth="1"/>
    <col min="73" max="127" width="11" style="13"/>
    <col min="128" max="16384" width="11" style="14"/>
  </cols>
  <sheetData>
    <row r="1" spans="1:127" ht="31.5" x14ac:dyDescent="0.45">
      <c r="B1" s="683" t="s">
        <v>259</v>
      </c>
      <c r="C1" s="684"/>
      <c r="D1" s="684"/>
      <c r="E1" s="684"/>
      <c r="F1" s="684"/>
      <c r="G1" s="685"/>
      <c r="H1" s="685"/>
      <c r="I1" s="685"/>
      <c r="R1" s="26" t="s">
        <v>49</v>
      </c>
      <c r="S1" s="27" t="s">
        <v>96</v>
      </c>
      <c r="T1" s="27" t="s">
        <v>50</v>
      </c>
      <c r="X1" s="27"/>
      <c r="Z1" s="13" t="s">
        <v>89</v>
      </c>
      <c r="AA1" s="13">
        <f>'Fixe Parameter'!C2</f>
        <v>13</v>
      </c>
      <c r="AI1" s="27" t="s">
        <v>127</v>
      </c>
      <c r="AJ1" s="41"/>
      <c r="AK1" s="15" t="s">
        <v>137</v>
      </c>
      <c r="AL1" s="15"/>
      <c r="AQ1" s="41"/>
      <c r="AR1" s="41"/>
      <c r="AS1" s="41"/>
      <c r="AT1" s="41"/>
      <c r="AU1" s="41"/>
      <c r="AV1" s="41"/>
      <c r="AW1" s="41"/>
    </row>
    <row r="2" spans="1:127" ht="19.5" thickBot="1" x14ac:dyDescent="0.4">
      <c r="A2" s="369"/>
      <c r="B2" s="44"/>
      <c r="C2" s="44"/>
      <c r="D2" s="44"/>
      <c r="E2" s="44"/>
      <c r="F2" s="44"/>
      <c r="G2" s="44"/>
      <c r="H2" s="44"/>
      <c r="I2" s="44"/>
      <c r="R2" s="370">
        <f>'Fixe Parameter'!C6</f>
        <v>0.06</v>
      </c>
      <c r="S2" s="134">
        <f>T2/2</f>
        <v>7.4999999999999997E-2</v>
      </c>
      <c r="T2" s="151">
        <f>(100-'Dateneingabe und Ergebnisse'!F9)/100</f>
        <v>0.15</v>
      </c>
      <c r="X2" s="28"/>
      <c r="Z2" s="13" t="s">
        <v>90</v>
      </c>
      <c r="AA2" s="13">
        <f>'Fixe Parameter'!C3</f>
        <v>1.5</v>
      </c>
      <c r="AI2" s="137">
        <f>'Fixe Parameter'!C5</f>
        <v>1.45</v>
      </c>
      <c r="AJ2" s="42"/>
      <c r="AK2" s="42">
        <f>AK6/AH6</f>
        <v>1.2539184952978055</v>
      </c>
      <c r="AL2" s="42"/>
      <c r="AQ2" s="42"/>
      <c r="AR2" s="42"/>
      <c r="AS2" s="42"/>
      <c r="AT2" s="42"/>
      <c r="AU2" s="42"/>
      <c r="AV2" s="42"/>
      <c r="AW2" s="42"/>
    </row>
    <row r="3" spans="1:127" ht="16.5" thickBot="1" x14ac:dyDescent="0.3">
      <c r="B3" s="689" t="s">
        <v>40</v>
      </c>
      <c r="C3" s="690"/>
      <c r="D3" s="690"/>
      <c r="E3" s="690"/>
      <c r="F3" s="690"/>
      <c r="G3" s="690"/>
      <c r="H3" s="690"/>
      <c r="I3" s="691"/>
      <c r="J3" s="692"/>
      <c r="K3" s="693"/>
      <c r="L3" s="111" t="s">
        <v>56</v>
      </c>
      <c r="M3" s="675" t="s">
        <v>80</v>
      </c>
      <c r="N3" s="676"/>
      <c r="O3" s="676"/>
      <c r="P3" s="676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8"/>
      <c r="AC3" s="668" t="s">
        <v>57</v>
      </c>
      <c r="AD3" s="669"/>
      <c r="AE3" s="669"/>
      <c r="AF3" s="669"/>
      <c r="AG3" s="670"/>
      <c r="AH3" s="671" t="s">
        <v>58</v>
      </c>
      <c r="AI3" s="679"/>
      <c r="AJ3" s="679"/>
      <c r="AK3" s="672"/>
      <c r="AL3" s="672"/>
      <c r="AM3" s="672"/>
      <c r="AN3" s="672"/>
      <c r="AO3" s="672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4"/>
    </row>
    <row r="4" spans="1:127" s="16" customFormat="1" ht="54.75" customHeight="1" x14ac:dyDescent="0.25">
      <c r="B4" s="18" t="s">
        <v>92</v>
      </c>
      <c r="C4" s="18" t="s">
        <v>7</v>
      </c>
      <c r="D4" s="18" t="s">
        <v>36</v>
      </c>
      <c r="E4" s="18" t="s">
        <v>41</v>
      </c>
      <c r="F4" s="18" t="s">
        <v>34</v>
      </c>
      <c r="G4" s="18" t="s">
        <v>10</v>
      </c>
      <c r="H4" s="18" t="s">
        <v>91</v>
      </c>
      <c r="I4" s="18" t="s">
        <v>8</v>
      </c>
      <c r="J4" s="18" t="s">
        <v>39</v>
      </c>
      <c r="K4" s="18" t="s">
        <v>35</v>
      </c>
      <c r="L4" s="55" t="s">
        <v>0</v>
      </c>
      <c r="M4" s="21" t="s">
        <v>171</v>
      </c>
      <c r="N4" s="21" t="s">
        <v>132</v>
      </c>
      <c r="O4" s="21" t="s">
        <v>133</v>
      </c>
      <c r="P4" s="21" t="s">
        <v>42</v>
      </c>
      <c r="Q4" s="21" t="s">
        <v>9</v>
      </c>
      <c r="R4" s="21" t="s">
        <v>47</v>
      </c>
      <c r="S4" s="21" t="s">
        <v>94</v>
      </c>
      <c r="T4" s="21" t="s">
        <v>95</v>
      </c>
      <c r="U4" s="21" t="s">
        <v>97</v>
      </c>
      <c r="V4" s="21" t="s">
        <v>43</v>
      </c>
      <c r="W4" s="21" t="s">
        <v>98</v>
      </c>
      <c r="X4" s="21" t="s">
        <v>45</v>
      </c>
      <c r="Y4" s="21" t="s">
        <v>48</v>
      </c>
      <c r="Z4" s="21" t="s">
        <v>51</v>
      </c>
      <c r="AA4" s="30" t="s">
        <v>23</v>
      </c>
      <c r="AB4" s="21" t="s">
        <v>52</v>
      </c>
      <c r="AC4" s="33" t="s">
        <v>24</v>
      </c>
      <c r="AD4" s="33" t="s">
        <v>53</v>
      </c>
      <c r="AE4" s="34" t="s">
        <v>31</v>
      </c>
      <c r="AF4" s="33" t="s">
        <v>29</v>
      </c>
      <c r="AG4" s="33" t="s">
        <v>54</v>
      </c>
      <c r="AH4" s="248" t="s">
        <v>65</v>
      </c>
      <c r="AI4" s="249" t="s">
        <v>200</v>
      </c>
      <c r="AJ4" s="249" t="s">
        <v>194</v>
      </c>
      <c r="AK4" s="249" t="s">
        <v>199</v>
      </c>
      <c r="AL4" s="259" t="s">
        <v>199</v>
      </c>
      <c r="AM4" s="248" t="s">
        <v>66</v>
      </c>
      <c r="AN4" s="249" t="s">
        <v>198</v>
      </c>
      <c r="AO4" s="259" t="s">
        <v>195</v>
      </c>
      <c r="AP4" s="113" t="s">
        <v>111</v>
      </c>
      <c r="AQ4" s="113" t="s">
        <v>68</v>
      </c>
      <c r="AR4" s="113" t="s">
        <v>109</v>
      </c>
      <c r="AS4" s="113" t="s">
        <v>112</v>
      </c>
      <c r="AT4" s="113" t="s">
        <v>67</v>
      </c>
      <c r="AU4" s="216" t="s">
        <v>153</v>
      </c>
      <c r="AV4" s="113" t="s">
        <v>67</v>
      </c>
      <c r="AW4" s="544" t="s">
        <v>372</v>
      </c>
      <c r="AX4" s="112" t="s">
        <v>60</v>
      </c>
      <c r="AY4" s="112" t="s">
        <v>62</v>
      </c>
      <c r="AZ4" s="112" t="s">
        <v>63</v>
      </c>
      <c r="BA4" s="112" t="s">
        <v>71</v>
      </c>
      <c r="BB4" s="23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ht="18.75" x14ac:dyDescent="0.35">
      <c r="B5" s="19" t="s">
        <v>93</v>
      </c>
      <c r="C5" s="19" t="s">
        <v>4</v>
      </c>
      <c r="D5" s="19" t="s">
        <v>37</v>
      </c>
      <c r="E5" s="19" t="s">
        <v>37</v>
      </c>
      <c r="F5" s="19" t="s">
        <v>6</v>
      </c>
      <c r="G5" s="19" t="s">
        <v>14</v>
      </c>
      <c r="H5" s="19" t="s">
        <v>6</v>
      </c>
      <c r="I5" s="19" t="s">
        <v>4</v>
      </c>
      <c r="J5" s="19" t="s">
        <v>37</v>
      </c>
      <c r="K5" s="19" t="s">
        <v>14</v>
      </c>
      <c r="L5" s="56" t="s">
        <v>3</v>
      </c>
      <c r="M5" s="22" t="s">
        <v>6</v>
      </c>
      <c r="N5" s="22" t="s">
        <v>6</v>
      </c>
      <c r="O5" s="22" t="s">
        <v>6</v>
      </c>
      <c r="P5" s="22" t="s">
        <v>4</v>
      </c>
      <c r="Q5" s="22" t="s">
        <v>44</v>
      </c>
      <c r="R5" s="22" t="s">
        <v>37</v>
      </c>
      <c r="S5" s="22" t="s">
        <v>37</v>
      </c>
      <c r="T5" s="22" t="s">
        <v>37</v>
      </c>
      <c r="U5" s="22" t="s">
        <v>37</v>
      </c>
      <c r="V5" s="22" t="s">
        <v>44</v>
      </c>
      <c r="W5" s="22" t="s">
        <v>37</v>
      </c>
      <c r="X5" s="22" t="s">
        <v>46</v>
      </c>
      <c r="Y5" s="22" t="s">
        <v>6</v>
      </c>
      <c r="Z5" s="22" t="s">
        <v>46</v>
      </c>
      <c r="AA5" s="31" t="s">
        <v>14</v>
      </c>
      <c r="AB5" s="114" t="s">
        <v>25</v>
      </c>
      <c r="AC5" s="115" t="s">
        <v>26</v>
      </c>
      <c r="AD5" s="115" t="s">
        <v>27</v>
      </c>
      <c r="AE5" s="35" t="s">
        <v>55</v>
      </c>
      <c r="AF5" s="115" t="s">
        <v>30</v>
      </c>
      <c r="AG5" s="115" t="s">
        <v>28</v>
      </c>
      <c r="AH5" s="250" t="s">
        <v>4</v>
      </c>
      <c r="AI5" s="116" t="s">
        <v>110</v>
      </c>
      <c r="AJ5" s="116" t="s">
        <v>6</v>
      </c>
      <c r="AK5" s="251" t="s">
        <v>59</v>
      </c>
      <c r="AL5" s="252" t="s">
        <v>136</v>
      </c>
      <c r="AM5" s="250" t="s">
        <v>4</v>
      </c>
      <c r="AN5" s="116" t="s">
        <v>110</v>
      </c>
      <c r="AO5" s="260" t="s">
        <v>6</v>
      </c>
      <c r="AP5" s="117" t="s">
        <v>110</v>
      </c>
      <c r="AQ5" s="117" t="s">
        <v>59</v>
      </c>
      <c r="AR5" s="117" t="s">
        <v>128</v>
      </c>
      <c r="AS5" s="117" t="s">
        <v>110</v>
      </c>
      <c r="AT5" s="117" t="s">
        <v>110</v>
      </c>
      <c r="AU5" s="217" t="s">
        <v>4</v>
      </c>
      <c r="AV5" s="117" t="s">
        <v>6</v>
      </c>
      <c r="AW5" s="117" t="s">
        <v>59</v>
      </c>
      <c r="AX5" s="116" t="s">
        <v>6</v>
      </c>
      <c r="AY5" s="116" t="s">
        <v>61</v>
      </c>
      <c r="AZ5" s="116" t="s">
        <v>64</v>
      </c>
      <c r="BA5" s="116" t="s">
        <v>28</v>
      </c>
    </row>
    <row r="6" spans="1:127" s="132" customFormat="1" x14ac:dyDescent="0.25">
      <c r="A6" s="662" t="s">
        <v>113</v>
      </c>
      <c r="B6" s="122">
        <v>2000</v>
      </c>
      <c r="C6" s="122">
        <f t="shared" ref="C6:C27" si="0">B6*0.12*365</f>
        <v>87600</v>
      </c>
      <c r="D6" s="122">
        <f t="shared" ref="D6:D27" si="1">B6*0.011*365</f>
        <v>8030</v>
      </c>
      <c r="E6" s="122">
        <v>0</v>
      </c>
      <c r="F6" s="122">
        <v>0</v>
      </c>
      <c r="G6" s="371" t="str">
        <f>'Dateneingabe und Ergebnisse'!F10</f>
        <v>NEIN</v>
      </c>
      <c r="H6" s="122">
        <f>IF('Dateneingabe und Ergebnisse'!F11="–",0,'Dateneingabe und Ergebnisse'!F11)</f>
        <v>0</v>
      </c>
      <c r="I6" s="122">
        <f t="shared" ref="I6:I26" si="2">IF(G6="NEIN",C6,C6*(1-H6/100))</f>
        <v>87600</v>
      </c>
      <c r="J6" s="122">
        <f t="shared" ref="J6:J26" si="3">B6*0.011*365+E6</f>
        <v>8030</v>
      </c>
      <c r="K6" s="123">
        <f t="shared" ref="K6:K26" si="4">J6/I6</f>
        <v>9.166666666666666E-2</v>
      </c>
      <c r="L6" s="135">
        <f>'Dateneingabe und Ergebnisse'!F12</f>
        <v>30</v>
      </c>
      <c r="M6" s="310">
        <f>IF(G6="NEIN",IF(L6&lt;=35,9.4345*LN(L6)+32.468-1,65),IF(L6&lt;=35,8.8152*LN(L6)+39.505-1,70))</f>
        <v>63.55659669729161</v>
      </c>
      <c r="N6" s="135">
        <f>'Dateneingabe und Ergebnisse'!F8</f>
        <v>95</v>
      </c>
      <c r="O6" s="125">
        <f>(N6-H6)/(100-H6)*100</f>
        <v>95</v>
      </c>
      <c r="P6" s="126">
        <f>I6*O6/100</f>
        <v>83220</v>
      </c>
      <c r="Q6" s="126">
        <f>P6*M6/100</f>
        <v>52891.799771486076</v>
      </c>
      <c r="R6" s="126">
        <f t="shared" ref="R6:R26" si="5">AH6*$R$2</f>
        <v>1819.6920137108352</v>
      </c>
      <c r="S6" s="126">
        <f>J6*$S$2</f>
        <v>602.25</v>
      </c>
      <c r="T6" s="126">
        <f>J6*$T$2</f>
        <v>1204.5</v>
      </c>
      <c r="U6" s="126">
        <f t="shared" ref="U6:U26" si="6">J6-R6-T6+S6</f>
        <v>5608.0579862891645</v>
      </c>
      <c r="V6" s="126">
        <f>U6*4.3</f>
        <v>24114.649341043405</v>
      </c>
      <c r="W6" s="126">
        <f>J6-R6-T6</f>
        <v>5005.8079862891645</v>
      </c>
      <c r="X6" s="126">
        <f>W6*2.9</f>
        <v>14516.843160238577</v>
      </c>
      <c r="Y6" s="126">
        <f>100-T6/J6*100</f>
        <v>85</v>
      </c>
      <c r="Z6" s="126">
        <f t="shared" ref="Z6:Z26" si="7">Q6+V6-X6</f>
        <v>62489.605952290913</v>
      </c>
      <c r="AA6" s="127">
        <f>($AA$1/($AA$1-$AA$2))</f>
        <v>1.1304347826086956</v>
      </c>
      <c r="AB6" s="126">
        <f t="shared" ref="AB6:AB26" si="8">Z6*AA6</f>
        <v>70640.42411998102</v>
      </c>
      <c r="AC6" s="136">
        <f>'Dateneingabe und Ergebnisse'!F15</f>
        <v>2</v>
      </c>
      <c r="AD6" s="128">
        <f t="shared" ref="AD6:AD26" si="9">AB6/AC6</f>
        <v>35320.21205999051</v>
      </c>
      <c r="AE6" s="129">
        <f t="shared" ref="AE6:AE26" si="10">AD6/B6</f>
        <v>17.660106029995255</v>
      </c>
      <c r="AF6" s="137">
        <f>'Dateneingabe und Ergebnisse'!F16</f>
        <v>0.14000000000000001</v>
      </c>
      <c r="AG6" s="128">
        <f t="shared" ref="AG6:AG26" si="11">AD6*AF6</f>
        <v>4944.8296883986723</v>
      </c>
      <c r="AH6" s="253">
        <f>P6*((100-M6)/100)</f>
        <v>30328.200228513921</v>
      </c>
      <c r="AI6" s="130">
        <f t="shared" ref="AI6:AI26" si="12">AH6/$AI$2</f>
        <v>20916.000157595809</v>
      </c>
      <c r="AJ6" s="138">
        <f>'Dateneingabe und Ergebnisse'!F18</f>
        <v>55</v>
      </c>
      <c r="AK6" s="130">
        <f>AI6/AJ6*100</f>
        <v>38029.091195628738</v>
      </c>
      <c r="AL6" s="254">
        <f>AK6/365</f>
        <v>104.18929094692805</v>
      </c>
      <c r="AM6" s="253">
        <f t="shared" ref="AM6:AM26" si="13">C6-I6</f>
        <v>0</v>
      </c>
      <c r="AN6" s="130">
        <f t="shared" ref="AN6:AN26" si="14">AM6/$AI$2</f>
        <v>0</v>
      </c>
      <c r="AO6" s="261" t="str">
        <f>'Dateneingabe und Ergebnisse'!F17</f>
        <v>–</v>
      </c>
      <c r="AP6" s="130">
        <f t="shared" ref="AP6:AP27" si="15">AI6+AN6</f>
        <v>20916.000157595809</v>
      </c>
      <c r="AQ6" s="130">
        <f>IF(AO6&lt;&gt;"–",AK6+AN6/AO6*100,AK6)</f>
        <v>38029.091195628738</v>
      </c>
      <c r="AR6" s="130" t="s">
        <v>14</v>
      </c>
      <c r="AS6" s="130" t="s">
        <v>14</v>
      </c>
      <c r="AT6" s="130" t="s">
        <v>14</v>
      </c>
      <c r="AU6" s="130"/>
      <c r="AV6" s="130" t="s">
        <v>14</v>
      </c>
      <c r="AW6" s="130">
        <f t="shared" ref="AW6:AW27" si="16">AQ6</f>
        <v>38029.091195628738</v>
      </c>
      <c r="AX6" s="138">
        <f>'Dateneingabe und Ergebnisse'!F21</f>
        <v>24</v>
      </c>
      <c r="AY6" s="130">
        <f t="shared" ref="AY6:AY27" si="17">AW6/(AX6/100)/1000</f>
        <v>158.45454664845309</v>
      </c>
      <c r="AZ6" s="138">
        <f>'Dateneingabe und Ergebnisse'!F22</f>
        <v>60</v>
      </c>
      <c r="BA6" s="130">
        <f t="shared" ref="BA6:BA26" si="18">AY6*AZ6</f>
        <v>9507.2727989071846</v>
      </c>
      <c r="BB6" s="234"/>
      <c r="BC6" s="131"/>
      <c r="BD6" s="131"/>
      <c r="BE6" s="131"/>
      <c r="BF6" s="131"/>
      <c r="BG6" s="131"/>
      <c r="BH6" s="131"/>
      <c r="BI6" s="131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x14ac:dyDescent="0.25">
      <c r="A7" s="663"/>
      <c r="B7" s="20">
        <v>4000</v>
      </c>
      <c r="C7" s="20">
        <f t="shared" si="0"/>
        <v>175200</v>
      </c>
      <c r="D7" s="20">
        <f t="shared" si="1"/>
        <v>16060</v>
      </c>
      <c r="E7" s="20">
        <f>E6</f>
        <v>0</v>
      </c>
      <c r="F7" s="20">
        <f>F6</f>
        <v>0</v>
      </c>
      <c r="G7" s="19" t="str">
        <f t="shared" ref="G7:G27" si="19">G6</f>
        <v>NEIN</v>
      </c>
      <c r="H7" s="20">
        <f t="shared" ref="H7:H27" si="20">H6</f>
        <v>0</v>
      </c>
      <c r="I7" s="20">
        <f t="shared" si="2"/>
        <v>175200</v>
      </c>
      <c r="J7" s="20">
        <f t="shared" si="3"/>
        <v>16060</v>
      </c>
      <c r="K7" s="39">
        <f t="shared" si="4"/>
        <v>9.166666666666666E-2</v>
      </c>
      <c r="L7" s="56">
        <f t="shared" ref="L7:L27" si="21">L6</f>
        <v>30</v>
      </c>
      <c r="M7" s="311">
        <f t="shared" ref="M7:M27" si="22">IF(G7="NEIN",IF(L7&lt;=35,9.4345*LN(L7)+32.468-1,65),IF(L7&lt;=35,8.8152*LN(L7)+39.505-1,70))</f>
        <v>63.55659669729161</v>
      </c>
      <c r="N7" s="23">
        <f>N6</f>
        <v>95</v>
      </c>
      <c r="O7" s="121">
        <f t="shared" ref="O7:O26" si="23">(N7-H7)/(100-H7)*100</f>
        <v>95</v>
      </c>
      <c r="P7" s="24">
        <f t="shared" ref="P7:P26" si="24">I7*O7/100</f>
        <v>166440</v>
      </c>
      <c r="Q7" s="24">
        <f t="shared" ref="Q7:Q26" si="25">P7*M7/100</f>
        <v>105783.59954297215</v>
      </c>
      <c r="R7" s="24">
        <f t="shared" si="5"/>
        <v>3639.3840274216705</v>
      </c>
      <c r="S7" s="24">
        <f t="shared" ref="S7:S26" si="26">J7*$S$2</f>
        <v>1204.5</v>
      </c>
      <c r="T7" s="24">
        <f t="shared" ref="T7:T26" si="27">J7*$T$2</f>
        <v>2409</v>
      </c>
      <c r="U7" s="24">
        <f t="shared" si="6"/>
        <v>11216.115972578329</v>
      </c>
      <c r="V7" s="24">
        <f t="shared" ref="V7:V26" si="28">U7*4.3</f>
        <v>48229.29868208681</v>
      </c>
      <c r="W7" s="24">
        <f t="shared" ref="W7:W26" si="29">J7-R7-T7</f>
        <v>10011.615972578329</v>
      </c>
      <c r="X7" s="24">
        <f>W7*2.9</f>
        <v>29033.686320477154</v>
      </c>
      <c r="Y7" s="24">
        <f t="shared" ref="Y7:Y26" si="30">100-T7/J7*100</f>
        <v>85</v>
      </c>
      <c r="Z7" s="24">
        <f t="shared" si="7"/>
        <v>124979.21190458183</v>
      </c>
      <c r="AA7" s="32">
        <f t="shared" ref="AA7:AA25" si="31">($AA$1/($AA$1-$AA$2))</f>
        <v>1.1304347826086956</v>
      </c>
      <c r="AB7" s="24">
        <f t="shared" si="8"/>
        <v>141280.84823996204</v>
      </c>
      <c r="AC7" s="38">
        <f t="shared" ref="AC7:AC26" si="32">AC6</f>
        <v>2</v>
      </c>
      <c r="AD7" s="36">
        <f t="shared" si="9"/>
        <v>70640.42411998102</v>
      </c>
      <c r="AE7" s="37">
        <f t="shared" si="10"/>
        <v>17.660106029995255</v>
      </c>
      <c r="AF7" s="40">
        <f t="shared" ref="AF7:AF26" si="33">AF6</f>
        <v>0.14000000000000001</v>
      </c>
      <c r="AG7" s="36">
        <f t="shared" si="11"/>
        <v>9889.6593767973445</v>
      </c>
      <c r="AH7" s="255">
        <f>P7*((100-M7)/100)</f>
        <v>60656.400457027841</v>
      </c>
      <c r="AI7" s="118">
        <f t="shared" si="12"/>
        <v>41832.000315191617</v>
      </c>
      <c r="AJ7" s="118">
        <f t="shared" ref="AJ7:AJ27" si="34">AJ6</f>
        <v>55</v>
      </c>
      <c r="AK7" s="118">
        <f>AI7/AJ7*100</f>
        <v>76058.182391257476</v>
      </c>
      <c r="AL7" s="256">
        <f t="shared" ref="AL7:AL26" si="35">AK7/365</f>
        <v>208.37858189385611</v>
      </c>
      <c r="AM7" s="255">
        <f t="shared" si="13"/>
        <v>0</v>
      </c>
      <c r="AN7" s="118">
        <f t="shared" si="14"/>
        <v>0</v>
      </c>
      <c r="AO7" s="256" t="str">
        <f>AO6</f>
        <v>–</v>
      </c>
      <c r="AP7" s="118">
        <f t="shared" si="15"/>
        <v>41832.000315191617</v>
      </c>
      <c r="AQ7" s="118">
        <f t="shared" ref="AQ7:AQ27" si="36">IF(AO7&lt;&gt;"–",AK7+AN7/AO7*100,AK7)</f>
        <v>76058.182391257476</v>
      </c>
      <c r="AR7" s="118" t="str">
        <f>AR6</f>
        <v>-</v>
      </c>
      <c r="AS7" s="118" t="str">
        <f>AS6</f>
        <v>-</v>
      </c>
      <c r="AT7" s="118" t="str">
        <f>AT6</f>
        <v>-</v>
      </c>
      <c r="AU7" s="118"/>
      <c r="AV7" s="118" t="str">
        <f>AV6</f>
        <v>-</v>
      </c>
      <c r="AW7" s="118">
        <f t="shared" si="16"/>
        <v>76058.182391257476</v>
      </c>
      <c r="AX7" s="118">
        <f t="shared" ref="AX7:AX27" si="37">AX6</f>
        <v>24</v>
      </c>
      <c r="AY7" s="118">
        <f t="shared" si="17"/>
        <v>316.90909329690618</v>
      </c>
      <c r="AZ7" s="118">
        <f t="shared" ref="AZ7:AZ27" si="38">AZ6</f>
        <v>60</v>
      </c>
      <c r="BA7" s="118">
        <f t="shared" si="18"/>
        <v>19014.545597814369</v>
      </c>
    </row>
    <row r="8" spans="1:127" x14ac:dyDescent="0.25">
      <c r="A8" s="664"/>
      <c r="B8" s="20">
        <v>6000</v>
      </c>
      <c r="C8" s="20">
        <f t="shared" si="0"/>
        <v>262800</v>
      </c>
      <c r="D8" s="20">
        <f t="shared" si="1"/>
        <v>24090</v>
      </c>
      <c r="E8" s="20">
        <f t="shared" ref="E8:F27" si="39">E7</f>
        <v>0</v>
      </c>
      <c r="F8" s="20">
        <f t="shared" si="39"/>
        <v>0</v>
      </c>
      <c r="G8" s="19" t="str">
        <f t="shared" si="19"/>
        <v>NEIN</v>
      </c>
      <c r="H8" s="20">
        <f t="shared" si="20"/>
        <v>0</v>
      </c>
      <c r="I8" s="20">
        <f t="shared" si="2"/>
        <v>262800</v>
      </c>
      <c r="J8" s="20">
        <f t="shared" si="3"/>
        <v>24090</v>
      </c>
      <c r="K8" s="39">
        <f t="shared" si="4"/>
        <v>9.166666666666666E-2</v>
      </c>
      <c r="L8" s="56">
        <f t="shared" si="21"/>
        <v>30</v>
      </c>
      <c r="M8" s="311">
        <f t="shared" si="22"/>
        <v>63.55659669729161</v>
      </c>
      <c r="N8" s="23">
        <f t="shared" ref="N8:N26" si="40">N7</f>
        <v>95</v>
      </c>
      <c r="O8" s="121">
        <f t="shared" si="23"/>
        <v>95</v>
      </c>
      <c r="P8" s="24">
        <f t="shared" si="24"/>
        <v>249660</v>
      </c>
      <c r="Q8" s="24">
        <f t="shared" si="25"/>
        <v>158675.39931445825</v>
      </c>
      <c r="R8" s="24">
        <f t="shared" si="5"/>
        <v>5459.0760411325055</v>
      </c>
      <c r="S8" s="24">
        <f t="shared" si="26"/>
        <v>1806.75</v>
      </c>
      <c r="T8" s="24">
        <f t="shared" si="27"/>
        <v>3613.5</v>
      </c>
      <c r="U8" s="24">
        <f t="shared" si="6"/>
        <v>16824.173958867494</v>
      </c>
      <c r="V8" s="24">
        <f t="shared" si="28"/>
        <v>72343.948023130215</v>
      </c>
      <c r="W8" s="24">
        <f t="shared" si="29"/>
        <v>15017.423958867494</v>
      </c>
      <c r="X8" s="24">
        <f>W8*2.9</f>
        <v>43550.529480715733</v>
      </c>
      <c r="Y8" s="24">
        <f t="shared" si="30"/>
        <v>85</v>
      </c>
      <c r="Z8" s="24">
        <f t="shared" si="7"/>
        <v>187468.81785687275</v>
      </c>
      <c r="AA8" s="32">
        <f t="shared" si="31"/>
        <v>1.1304347826086956</v>
      </c>
      <c r="AB8" s="24">
        <f t="shared" si="8"/>
        <v>211921.27235994308</v>
      </c>
      <c r="AC8" s="38">
        <f t="shared" si="32"/>
        <v>2</v>
      </c>
      <c r="AD8" s="36">
        <f t="shared" si="9"/>
        <v>105960.63617997154</v>
      </c>
      <c r="AE8" s="37">
        <f t="shared" si="10"/>
        <v>17.660106029995255</v>
      </c>
      <c r="AF8" s="40">
        <f t="shared" si="33"/>
        <v>0.14000000000000001</v>
      </c>
      <c r="AG8" s="36">
        <f t="shared" si="11"/>
        <v>14834.489065196016</v>
      </c>
      <c r="AH8" s="255">
        <f>P8*((100-M8)/100)</f>
        <v>90984.600685541765</v>
      </c>
      <c r="AI8" s="118">
        <f t="shared" si="12"/>
        <v>62748.000472787426</v>
      </c>
      <c r="AJ8" s="118">
        <f t="shared" si="34"/>
        <v>55</v>
      </c>
      <c r="AK8" s="118">
        <f t="shared" ref="AK8:AK27" si="41">AI8/AJ8*100</f>
        <v>114087.27358688622</v>
      </c>
      <c r="AL8" s="256">
        <f t="shared" si="35"/>
        <v>312.56787284078416</v>
      </c>
      <c r="AM8" s="255">
        <f t="shared" si="13"/>
        <v>0</v>
      </c>
      <c r="AN8" s="118">
        <f t="shared" si="14"/>
        <v>0</v>
      </c>
      <c r="AO8" s="256" t="str">
        <f t="shared" ref="AO8:AO27" si="42">AO7</f>
        <v>–</v>
      </c>
      <c r="AP8" s="118">
        <f t="shared" si="15"/>
        <v>62748.000472787426</v>
      </c>
      <c r="AQ8" s="118">
        <f t="shared" si="36"/>
        <v>114087.27358688622</v>
      </c>
      <c r="AR8" s="118" t="str">
        <f t="shared" ref="AR8:AR27" si="43">AR7</f>
        <v>-</v>
      </c>
      <c r="AS8" s="118" t="str">
        <f t="shared" ref="AS8:AS27" si="44">AS7</f>
        <v>-</v>
      </c>
      <c r="AT8" s="118" t="str">
        <f t="shared" ref="AT8:AT27" si="45">AT7</f>
        <v>-</v>
      </c>
      <c r="AU8" s="118"/>
      <c r="AV8" s="118" t="str">
        <f t="shared" ref="AV8:AV27" si="46">AV7</f>
        <v>-</v>
      </c>
      <c r="AW8" s="118">
        <f t="shared" si="16"/>
        <v>114087.27358688622</v>
      </c>
      <c r="AX8" s="118">
        <f t="shared" si="37"/>
        <v>24</v>
      </c>
      <c r="AY8" s="118">
        <f t="shared" si="17"/>
        <v>475.36363994535924</v>
      </c>
      <c r="AZ8" s="118">
        <f t="shared" si="38"/>
        <v>60</v>
      </c>
      <c r="BA8" s="118">
        <f t="shared" si="18"/>
        <v>28521.818396721555</v>
      </c>
    </row>
    <row r="9" spans="1:127" x14ac:dyDescent="0.25">
      <c r="A9" s="663"/>
      <c r="B9" s="20">
        <v>8000</v>
      </c>
      <c r="C9" s="20">
        <f t="shared" si="0"/>
        <v>350400</v>
      </c>
      <c r="D9" s="20">
        <f t="shared" si="1"/>
        <v>32120</v>
      </c>
      <c r="E9" s="20">
        <f t="shared" si="39"/>
        <v>0</v>
      </c>
      <c r="F9" s="20">
        <f t="shared" si="39"/>
        <v>0</v>
      </c>
      <c r="G9" s="19" t="str">
        <f t="shared" si="19"/>
        <v>NEIN</v>
      </c>
      <c r="H9" s="20">
        <f t="shared" si="20"/>
        <v>0</v>
      </c>
      <c r="I9" s="20">
        <f t="shared" si="2"/>
        <v>350400</v>
      </c>
      <c r="J9" s="20">
        <f t="shared" si="3"/>
        <v>32120</v>
      </c>
      <c r="K9" s="39">
        <f t="shared" si="4"/>
        <v>9.166666666666666E-2</v>
      </c>
      <c r="L9" s="56">
        <f t="shared" si="21"/>
        <v>30</v>
      </c>
      <c r="M9" s="311">
        <f t="shared" si="22"/>
        <v>63.55659669729161</v>
      </c>
      <c r="N9" s="23">
        <f t="shared" si="40"/>
        <v>95</v>
      </c>
      <c r="O9" s="121">
        <f t="shared" si="23"/>
        <v>95</v>
      </c>
      <c r="P9" s="24">
        <f t="shared" si="24"/>
        <v>332880</v>
      </c>
      <c r="Q9" s="24">
        <f t="shared" si="25"/>
        <v>211567.1990859443</v>
      </c>
      <c r="R9" s="24">
        <f t="shared" si="5"/>
        <v>7278.7680548433409</v>
      </c>
      <c r="S9" s="24">
        <f t="shared" si="26"/>
        <v>2409</v>
      </c>
      <c r="T9" s="24">
        <f t="shared" si="27"/>
        <v>4818</v>
      </c>
      <c r="U9" s="24">
        <f t="shared" si="6"/>
        <v>22432.231945156658</v>
      </c>
      <c r="V9" s="24">
        <f t="shared" si="28"/>
        <v>96458.59736417362</v>
      </c>
      <c r="W9" s="24">
        <f t="shared" si="29"/>
        <v>20023.231945156658</v>
      </c>
      <c r="X9" s="24">
        <f t="shared" ref="X9:X26" si="47">W9*2.9</f>
        <v>58067.372640954309</v>
      </c>
      <c r="Y9" s="24">
        <f t="shared" si="30"/>
        <v>85</v>
      </c>
      <c r="Z9" s="24">
        <f t="shared" si="7"/>
        <v>249958.42380916365</v>
      </c>
      <c r="AA9" s="32">
        <f t="shared" si="31"/>
        <v>1.1304347826086956</v>
      </c>
      <c r="AB9" s="24">
        <f t="shared" si="8"/>
        <v>282561.69647992408</v>
      </c>
      <c r="AC9" s="38">
        <f t="shared" si="32"/>
        <v>2</v>
      </c>
      <c r="AD9" s="36">
        <f t="shared" si="9"/>
        <v>141280.84823996204</v>
      </c>
      <c r="AE9" s="37">
        <f t="shared" si="10"/>
        <v>17.660106029995255</v>
      </c>
      <c r="AF9" s="40">
        <f t="shared" si="33"/>
        <v>0.14000000000000001</v>
      </c>
      <c r="AG9" s="36">
        <f t="shared" si="11"/>
        <v>19779.318753594689</v>
      </c>
      <c r="AH9" s="255">
        <f t="shared" ref="AH9:AH26" si="48">P9*((100-M9)/100)</f>
        <v>121312.80091405568</v>
      </c>
      <c r="AI9" s="118">
        <f t="shared" si="12"/>
        <v>83664.000630383234</v>
      </c>
      <c r="AJ9" s="118">
        <f t="shared" si="34"/>
        <v>55</v>
      </c>
      <c r="AK9" s="118">
        <f t="shared" si="41"/>
        <v>152116.36478251495</v>
      </c>
      <c r="AL9" s="256">
        <f t="shared" si="35"/>
        <v>416.75716378771222</v>
      </c>
      <c r="AM9" s="255">
        <f t="shared" si="13"/>
        <v>0</v>
      </c>
      <c r="AN9" s="118">
        <f t="shared" si="14"/>
        <v>0</v>
      </c>
      <c r="AO9" s="256" t="str">
        <f t="shared" si="42"/>
        <v>–</v>
      </c>
      <c r="AP9" s="118">
        <f t="shared" si="15"/>
        <v>83664.000630383234</v>
      </c>
      <c r="AQ9" s="118">
        <f t="shared" si="36"/>
        <v>152116.36478251495</v>
      </c>
      <c r="AR9" s="118" t="str">
        <f t="shared" si="43"/>
        <v>-</v>
      </c>
      <c r="AS9" s="118" t="str">
        <f t="shared" si="44"/>
        <v>-</v>
      </c>
      <c r="AT9" s="118" t="str">
        <f t="shared" si="45"/>
        <v>-</v>
      </c>
      <c r="AU9" s="118"/>
      <c r="AV9" s="118" t="str">
        <f t="shared" si="46"/>
        <v>-</v>
      </c>
      <c r="AW9" s="118">
        <f t="shared" si="16"/>
        <v>152116.36478251495</v>
      </c>
      <c r="AX9" s="118">
        <f t="shared" si="37"/>
        <v>24</v>
      </c>
      <c r="AY9" s="118">
        <f t="shared" si="17"/>
        <v>633.81818659381236</v>
      </c>
      <c r="AZ9" s="118">
        <f t="shared" si="38"/>
        <v>60</v>
      </c>
      <c r="BA9" s="118">
        <f t="shared" si="18"/>
        <v>38029.091195628738</v>
      </c>
    </row>
    <row r="10" spans="1:127" x14ac:dyDescent="0.25">
      <c r="A10" s="663"/>
      <c r="B10" s="20">
        <v>10000</v>
      </c>
      <c r="C10" s="20">
        <f t="shared" si="0"/>
        <v>438000</v>
      </c>
      <c r="D10" s="20">
        <f t="shared" si="1"/>
        <v>40150</v>
      </c>
      <c r="E10" s="20">
        <f t="shared" si="39"/>
        <v>0</v>
      </c>
      <c r="F10" s="20">
        <f t="shared" si="39"/>
        <v>0</v>
      </c>
      <c r="G10" s="19" t="str">
        <f t="shared" si="19"/>
        <v>NEIN</v>
      </c>
      <c r="H10" s="20">
        <f t="shared" si="20"/>
        <v>0</v>
      </c>
      <c r="I10" s="20">
        <f t="shared" si="2"/>
        <v>438000</v>
      </c>
      <c r="J10" s="20">
        <f t="shared" si="3"/>
        <v>40150</v>
      </c>
      <c r="K10" s="39">
        <f t="shared" si="4"/>
        <v>9.166666666666666E-2</v>
      </c>
      <c r="L10" s="56">
        <f t="shared" si="21"/>
        <v>30</v>
      </c>
      <c r="M10" s="311">
        <f t="shared" si="22"/>
        <v>63.55659669729161</v>
      </c>
      <c r="N10" s="23">
        <f t="shared" si="40"/>
        <v>95</v>
      </c>
      <c r="O10" s="121">
        <f t="shared" si="23"/>
        <v>95</v>
      </c>
      <c r="P10" s="24">
        <f t="shared" si="24"/>
        <v>416100</v>
      </c>
      <c r="Q10" s="24">
        <f t="shared" si="25"/>
        <v>264458.99885743042</v>
      </c>
      <c r="R10" s="24">
        <f t="shared" si="5"/>
        <v>9098.4600685541773</v>
      </c>
      <c r="S10" s="24">
        <f t="shared" si="26"/>
        <v>3011.25</v>
      </c>
      <c r="T10" s="24">
        <f t="shared" si="27"/>
        <v>6022.5</v>
      </c>
      <c r="U10" s="24">
        <f t="shared" si="6"/>
        <v>28040.289931445823</v>
      </c>
      <c r="V10" s="24">
        <f t="shared" si="28"/>
        <v>120573.24670521704</v>
      </c>
      <c r="W10" s="24">
        <f t="shared" si="29"/>
        <v>25029.039931445823</v>
      </c>
      <c r="X10" s="24">
        <f t="shared" si="47"/>
        <v>72584.215801192884</v>
      </c>
      <c r="Y10" s="24">
        <f t="shared" si="30"/>
        <v>85</v>
      </c>
      <c r="Z10" s="24">
        <f t="shared" si="7"/>
        <v>312448.02976145456</v>
      </c>
      <c r="AA10" s="32">
        <f t="shared" si="31"/>
        <v>1.1304347826086956</v>
      </c>
      <c r="AB10" s="24">
        <f t="shared" si="8"/>
        <v>353202.12059990515</v>
      </c>
      <c r="AC10" s="38">
        <f t="shared" si="32"/>
        <v>2</v>
      </c>
      <c r="AD10" s="36">
        <f t="shared" si="9"/>
        <v>176601.06029995257</v>
      </c>
      <c r="AE10" s="37">
        <f t="shared" si="10"/>
        <v>17.660106029995259</v>
      </c>
      <c r="AF10" s="40">
        <f t="shared" si="33"/>
        <v>0.14000000000000001</v>
      </c>
      <c r="AG10" s="36">
        <f t="shared" si="11"/>
        <v>24724.148441993362</v>
      </c>
      <c r="AH10" s="255">
        <f t="shared" si="48"/>
        <v>151641.00114256961</v>
      </c>
      <c r="AI10" s="118">
        <f t="shared" si="12"/>
        <v>104580.00078797905</v>
      </c>
      <c r="AJ10" s="118">
        <f t="shared" si="34"/>
        <v>55</v>
      </c>
      <c r="AK10" s="118">
        <f t="shared" si="41"/>
        <v>190145.45597814373</v>
      </c>
      <c r="AL10" s="256">
        <f t="shared" si="35"/>
        <v>520.94645473464038</v>
      </c>
      <c r="AM10" s="255">
        <f t="shared" si="13"/>
        <v>0</v>
      </c>
      <c r="AN10" s="118">
        <f t="shared" si="14"/>
        <v>0</v>
      </c>
      <c r="AO10" s="256" t="str">
        <f t="shared" si="42"/>
        <v>–</v>
      </c>
      <c r="AP10" s="118">
        <f t="shared" si="15"/>
        <v>104580.00078797905</v>
      </c>
      <c r="AQ10" s="118">
        <f t="shared" si="36"/>
        <v>190145.45597814373</v>
      </c>
      <c r="AR10" s="118" t="str">
        <f t="shared" si="43"/>
        <v>-</v>
      </c>
      <c r="AS10" s="118" t="str">
        <f t="shared" si="44"/>
        <v>-</v>
      </c>
      <c r="AT10" s="118" t="str">
        <f t="shared" si="45"/>
        <v>-</v>
      </c>
      <c r="AU10" s="118"/>
      <c r="AV10" s="118" t="str">
        <f t="shared" si="46"/>
        <v>-</v>
      </c>
      <c r="AW10" s="118">
        <f t="shared" si="16"/>
        <v>190145.45597814373</v>
      </c>
      <c r="AX10" s="118">
        <f t="shared" si="37"/>
        <v>24</v>
      </c>
      <c r="AY10" s="118">
        <f t="shared" si="17"/>
        <v>792.27273324226553</v>
      </c>
      <c r="AZ10" s="118">
        <f t="shared" si="38"/>
        <v>60</v>
      </c>
      <c r="BA10" s="118">
        <f t="shared" si="18"/>
        <v>47536.363994535932</v>
      </c>
    </row>
    <row r="11" spans="1:127" x14ac:dyDescent="0.25">
      <c r="A11" s="663"/>
      <c r="B11" s="20">
        <v>12000</v>
      </c>
      <c r="C11" s="20">
        <f t="shared" si="0"/>
        <v>525600</v>
      </c>
      <c r="D11" s="20">
        <f t="shared" si="1"/>
        <v>48180</v>
      </c>
      <c r="E11" s="20">
        <f t="shared" si="39"/>
        <v>0</v>
      </c>
      <c r="F11" s="20">
        <f t="shared" si="39"/>
        <v>0</v>
      </c>
      <c r="G11" s="19" t="str">
        <f t="shared" si="19"/>
        <v>NEIN</v>
      </c>
      <c r="H11" s="20">
        <f t="shared" si="20"/>
        <v>0</v>
      </c>
      <c r="I11" s="20">
        <f t="shared" si="2"/>
        <v>525600</v>
      </c>
      <c r="J11" s="20">
        <f t="shared" si="3"/>
        <v>48180</v>
      </c>
      <c r="K11" s="39">
        <f t="shared" si="4"/>
        <v>9.166666666666666E-2</v>
      </c>
      <c r="L11" s="56">
        <f t="shared" si="21"/>
        <v>30</v>
      </c>
      <c r="M11" s="311">
        <f t="shared" si="22"/>
        <v>63.55659669729161</v>
      </c>
      <c r="N11" s="23">
        <f t="shared" si="40"/>
        <v>95</v>
      </c>
      <c r="O11" s="121">
        <f t="shared" si="23"/>
        <v>95</v>
      </c>
      <c r="P11" s="24">
        <f t="shared" si="24"/>
        <v>499320</v>
      </c>
      <c r="Q11" s="24">
        <f t="shared" si="25"/>
        <v>317350.7986289165</v>
      </c>
      <c r="R11" s="24">
        <f t="shared" si="5"/>
        <v>10918.152082265011</v>
      </c>
      <c r="S11" s="24">
        <f t="shared" si="26"/>
        <v>3613.5</v>
      </c>
      <c r="T11" s="24">
        <f t="shared" si="27"/>
        <v>7227</v>
      </c>
      <c r="U11" s="24">
        <f t="shared" si="6"/>
        <v>33648.347917734987</v>
      </c>
      <c r="V11" s="24">
        <f t="shared" si="28"/>
        <v>144687.89604626043</v>
      </c>
      <c r="W11" s="24">
        <f t="shared" si="29"/>
        <v>30034.847917734987</v>
      </c>
      <c r="X11" s="24">
        <f t="shared" si="47"/>
        <v>87101.058961431467</v>
      </c>
      <c r="Y11" s="24">
        <f t="shared" si="30"/>
        <v>85</v>
      </c>
      <c r="Z11" s="24">
        <f t="shared" si="7"/>
        <v>374937.63571374549</v>
      </c>
      <c r="AA11" s="32">
        <f t="shared" si="31"/>
        <v>1.1304347826086956</v>
      </c>
      <c r="AB11" s="24">
        <f t="shared" si="8"/>
        <v>423842.54471988615</v>
      </c>
      <c r="AC11" s="38">
        <f t="shared" si="32"/>
        <v>2</v>
      </c>
      <c r="AD11" s="36">
        <f t="shared" si="9"/>
        <v>211921.27235994308</v>
      </c>
      <c r="AE11" s="37">
        <f t="shared" si="10"/>
        <v>17.660106029995255</v>
      </c>
      <c r="AF11" s="40">
        <f t="shared" si="33"/>
        <v>0.14000000000000001</v>
      </c>
      <c r="AG11" s="36">
        <f t="shared" si="11"/>
        <v>29668.978130392032</v>
      </c>
      <c r="AH11" s="255">
        <f t="shared" si="48"/>
        <v>181969.20137108353</v>
      </c>
      <c r="AI11" s="118">
        <f t="shared" si="12"/>
        <v>125496.00094557485</v>
      </c>
      <c r="AJ11" s="118">
        <f t="shared" si="34"/>
        <v>55</v>
      </c>
      <c r="AK11" s="118">
        <f t="shared" si="41"/>
        <v>228174.54717377244</v>
      </c>
      <c r="AL11" s="256">
        <f t="shared" si="35"/>
        <v>625.13574568156832</v>
      </c>
      <c r="AM11" s="255">
        <f t="shared" si="13"/>
        <v>0</v>
      </c>
      <c r="AN11" s="118">
        <f t="shared" si="14"/>
        <v>0</v>
      </c>
      <c r="AO11" s="256" t="str">
        <f t="shared" si="42"/>
        <v>–</v>
      </c>
      <c r="AP11" s="118">
        <f t="shared" si="15"/>
        <v>125496.00094557485</v>
      </c>
      <c r="AQ11" s="118">
        <f t="shared" si="36"/>
        <v>228174.54717377244</v>
      </c>
      <c r="AR11" s="118" t="str">
        <f t="shared" si="43"/>
        <v>-</v>
      </c>
      <c r="AS11" s="118" t="str">
        <f t="shared" si="44"/>
        <v>-</v>
      </c>
      <c r="AT11" s="118" t="str">
        <f t="shared" si="45"/>
        <v>-</v>
      </c>
      <c r="AU11" s="118"/>
      <c r="AV11" s="118" t="str">
        <f t="shared" si="46"/>
        <v>-</v>
      </c>
      <c r="AW11" s="118">
        <f t="shared" si="16"/>
        <v>228174.54717377244</v>
      </c>
      <c r="AX11" s="118">
        <f t="shared" si="37"/>
        <v>24</v>
      </c>
      <c r="AY11" s="118">
        <f t="shared" si="17"/>
        <v>950.72727989071848</v>
      </c>
      <c r="AZ11" s="118">
        <f t="shared" si="38"/>
        <v>60</v>
      </c>
      <c r="BA11" s="118">
        <f t="shared" si="18"/>
        <v>57043.636793443111</v>
      </c>
    </row>
    <row r="12" spans="1:127" x14ac:dyDescent="0.25">
      <c r="A12" s="663"/>
      <c r="B12" s="20">
        <v>14000</v>
      </c>
      <c r="C12" s="20">
        <f t="shared" si="0"/>
        <v>613200</v>
      </c>
      <c r="D12" s="20">
        <f t="shared" si="1"/>
        <v>56210</v>
      </c>
      <c r="E12" s="20">
        <f t="shared" si="39"/>
        <v>0</v>
      </c>
      <c r="F12" s="20">
        <f t="shared" si="39"/>
        <v>0</v>
      </c>
      <c r="G12" s="19" t="str">
        <f t="shared" si="19"/>
        <v>NEIN</v>
      </c>
      <c r="H12" s="20">
        <f t="shared" si="20"/>
        <v>0</v>
      </c>
      <c r="I12" s="20">
        <f t="shared" si="2"/>
        <v>613200</v>
      </c>
      <c r="J12" s="20">
        <f t="shared" si="3"/>
        <v>56210</v>
      </c>
      <c r="K12" s="39">
        <f t="shared" si="4"/>
        <v>9.166666666666666E-2</v>
      </c>
      <c r="L12" s="56">
        <f t="shared" si="21"/>
        <v>30</v>
      </c>
      <c r="M12" s="311">
        <f t="shared" si="22"/>
        <v>63.55659669729161</v>
      </c>
      <c r="N12" s="23">
        <f t="shared" si="40"/>
        <v>95</v>
      </c>
      <c r="O12" s="121">
        <f t="shared" si="23"/>
        <v>95</v>
      </c>
      <c r="P12" s="24">
        <f t="shared" si="24"/>
        <v>582540</v>
      </c>
      <c r="Q12" s="24">
        <f t="shared" si="25"/>
        <v>370242.59840040252</v>
      </c>
      <c r="R12" s="24">
        <f t="shared" si="5"/>
        <v>12737.844095975846</v>
      </c>
      <c r="S12" s="24">
        <f t="shared" si="26"/>
        <v>4215.75</v>
      </c>
      <c r="T12" s="24">
        <f t="shared" si="27"/>
        <v>8431.5</v>
      </c>
      <c r="U12" s="24">
        <f t="shared" si="6"/>
        <v>39256.405904024155</v>
      </c>
      <c r="V12" s="24">
        <f t="shared" si="28"/>
        <v>168802.54538730386</v>
      </c>
      <c r="W12" s="24">
        <f t="shared" si="29"/>
        <v>35040.655904024155</v>
      </c>
      <c r="X12" s="24">
        <f t="shared" si="47"/>
        <v>101617.90212167005</v>
      </c>
      <c r="Y12" s="24">
        <f t="shared" si="30"/>
        <v>85</v>
      </c>
      <c r="Z12" s="24">
        <f t="shared" si="7"/>
        <v>437427.24166603631</v>
      </c>
      <c r="AA12" s="32">
        <f t="shared" si="31"/>
        <v>1.1304347826086956</v>
      </c>
      <c r="AB12" s="24">
        <f t="shared" si="8"/>
        <v>494482.9688398671</v>
      </c>
      <c r="AC12" s="38">
        <f t="shared" si="32"/>
        <v>2</v>
      </c>
      <c r="AD12" s="36">
        <f t="shared" si="9"/>
        <v>247241.48441993355</v>
      </c>
      <c r="AE12" s="37">
        <f t="shared" si="10"/>
        <v>17.660106029995255</v>
      </c>
      <c r="AF12" s="40">
        <f t="shared" si="33"/>
        <v>0.14000000000000001</v>
      </c>
      <c r="AG12" s="36">
        <f t="shared" si="11"/>
        <v>34613.807818790701</v>
      </c>
      <c r="AH12" s="255">
        <f t="shared" si="48"/>
        <v>212297.40159959745</v>
      </c>
      <c r="AI12" s="118">
        <f t="shared" si="12"/>
        <v>146412.00110317065</v>
      </c>
      <c r="AJ12" s="118">
        <f t="shared" si="34"/>
        <v>55</v>
      </c>
      <c r="AK12" s="118">
        <f t="shared" si="41"/>
        <v>266203.63836940116</v>
      </c>
      <c r="AL12" s="256">
        <f t="shared" si="35"/>
        <v>729.32503662849638</v>
      </c>
      <c r="AM12" s="255">
        <f t="shared" si="13"/>
        <v>0</v>
      </c>
      <c r="AN12" s="118">
        <f t="shared" si="14"/>
        <v>0</v>
      </c>
      <c r="AO12" s="256" t="str">
        <f t="shared" si="42"/>
        <v>–</v>
      </c>
      <c r="AP12" s="118">
        <f t="shared" si="15"/>
        <v>146412.00110317065</v>
      </c>
      <c r="AQ12" s="118">
        <f t="shared" si="36"/>
        <v>266203.63836940116</v>
      </c>
      <c r="AR12" s="118" t="str">
        <f t="shared" si="43"/>
        <v>-</v>
      </c>
      <c r="AS12" s="118" t="str">
        <f t="shared" si="44"/>
        <v>-</v>
      </c>
      <c r="AT12" s="118" t="str">
        <f t="shared" si="45"/>
        <v>-</v>
      </c>
      <c r="AU12" s="118"/>
      <c r="AV12" s="118" t="str">
        <f t="shared" si="46"/>
        <v>-</v>
      </c>
      <c r="AW12" s="118">
        <f t="shared" si="16"/>
        <v>266203.63836940116</v>
      </c>
      <c r="AX12" s="118">
        <f t="shared" si="37"/>
        <v>24</v>
      </c>
      <c r="AY12" s="118">
        <f t="shared" si="17"/>
        <v>1109.1818265391717</v>
      </c>
      <c r="AZ12" s="118">
        <f t="shared" si="38"/>
        <v>60</v>
      </c>
      <c r="BA12" s="118">
        <f t="shared" si="18"/>
        <v>66550.909592350305</v>
      </c>
    </row>
    <row r="13" spans="1:127" x14ac:dyDescent="0.25">
      <c r="A13" s="663"/>
      <c r="B13" s="20">
        <v>16000</v>
      </c>
      <c r="C13" s="20">
        <f t="shared" si="0"/>
        <v>700800</v>
      </c>
      <c r="D13" s="20">
        <f t="shared" si="1"/>
        <v>64240</v>
      </c>
      <c r="E13" s="20">
        <f t="shared" si="39"/>
        <v>0</v>
      </c>
      <c r="F13" s="20">
        <f t="shared" si="39"/>
        <v>0</v>
      </c>
      <c r="G13" s="19" t="str">
        <f t="shared" si="19"/>
        <v>NEIN</v>
      </c>
      <c r="H13" s="20">
        <f t="shared" si="20"/>
        <v>0</v>
      </c>
      <c r="I13" s="20">
        <f t="shared" si="2"/>
        <v>700800</v>
      </c>
      <c r="J13" s="20">
        <f t="shared" si="3"/>
        <v>64240</v>
      </c>
      <c r="K13" s="39">
        <f t="shared" si="4"/>
        <v>9.166666666666666E-2</v>
      </c>
      <c r="L13" s="56">
        <f t="shared" si="21"/>
        <v>30</v>
      </c>
      <c r="M13" s="311">
        <f t="shared" si="22"/>
        <v>63.55659669729161</v>
      </c>
      <c r="N13" s="23">
        <f t="shared" si="40"/>
        <v>95</v>
      </c>
      <c r="O13" s="121">
        <f t="shared" si="23"/>
        <v>95</v>
      </c>
      <c r="P13" s="24">
        <f t="shared" si="24"/>
        <v>665760</v>
      </c>
      <c r="Q13" s="24">
        <f t="shared" si="25"/>
        <v>423134.39817188861</v>
      </c>
      <c r="R13" s="24">
        <f t="shared" si="5"/>
        <v>14557.536109686682</v>
      </c>
      <c r="S13" s="24">
        <f t="shared" si="26"/>
        <v>4818</v>
      </c>
      <c r="T13" s="24">
        <f t="shared" si="27"/>
        <v>9636</v>
      </c>
      <c r="U13" s="24">
        <f t="shared" si="6"/>
        <v>44864.463890313316</v>
      </c>
      <c r="V13" s="24">
        <f t="shared" si="28"/>
        <v>192917.19472834724</v>
      </c>
      <c r="W13" s="24">
        <f t="shared" si="29"/>
        <v>40046.463890313316</v>
      </c>
      <c r="X13" s="24">
        <f t="shared" si="47"/>
        <v>116134.74528190862</v>
      </c>
      <c r="Y13" s="24">
        <f t="shared" si="30"/>
        <v>85</v>
      </c>
      <c r="Z13" s="24">
        <f t="shared" si="7"/>
        <v>499916.8476183273</v>
      </c>
      <c r="AA13" s="32">
        <f t="shared" si="31"/>
        <v>1.1304347826086956</v>
      </c>
      <c r="AB13" s="24">
        <f t="shared" si="8"/>
        <v>565123.39295984816</v>
      </c>
      <c r="AC13" s="38">
        <f t="shared" si="32"/>
        <v>2</v>
      </c>
      <c r="AD13" s="36">
        <f t="shared" si="9"/>
        <v>282561.69647992408</v>
      </c>
      <c r="AE13" s="37">
        <f t="shared" si="10"/>
        <v>17.660106029995255</v>
      </c>
      <c r="AF13" s="40">
        <f t="shared" si="33"/>
        <v>0.14000000000000001</v>
      </c>
      <c r="AG13" s="36">
        <f t="shared" si="11"/>
        <v>39558.637507189378</v>
      </c>
      <c r="AH13" s="255">
        <f t="shared" si="48"/>
        <v>242625.60182811136</v>
      </c>
      <c r="AI13" s="118">
        <f t="shared" si="12"/>
        <v>167328.00126076647</v>
      </c>
      <c r="AJ13" s="118">
        <f t="shared" si="34"/>
        <v>55</v>
      </c>
      <c r="AK13" s="118">
        <f t="shared" si="41"/>
        <v>304232.72956502991</v>
      </c>
      <c r="AL13" s="256">
        <f t="shared" si="35"/>
        <v>833.51432757542443</v>
      </c>
      <c r="AM13" s="255">
        <f t="shared" si="13"/>
        <v>0</v>
      </c>
      <c r="AN13" s="118">
        <f t="shared" si="14"/>
        <v>0</v>
      </c>
      <c r="AO13" s="256" t="str">
        <f t="shared" si="42"/>
        <v>–</v>
      </c>
      <c r="AP13" s="118">
        <f t="shared" si="15"/>
        <v>167328.00126076647</v>
      </c>
      <c r="AQ13" s="118">
        <f t="shared" si="36"/>
        <v>304232.72956502991</v>
      </c>
      <c r="AR13" s="118" t="str">
        <f t="shared" si="43"/>
        <v>-</v>
      </c>
      <c r="AS13" s="118" t="str">
        <f t="shared" si="44"/>
        <v>-</v>
      </c>
      <c r="AT13" s="118" t="str">
        <f t="shared" si="45"/>
        <v>-</v>
      </c>
      <c r="AU13" s="118"/>
      <c r="AV13" s="118" t="str">
        <f t="shared" si="46"/>
        <v>-</v>
      </c>
      <c r="AW13" s="118">
        <f t="shared" si="16"/>
        <v>304232.72956502991</v>
      </c>
      <c r="AX13" s="118">
        <f t="shared" si="37"/>
        <v>24</v>
      </c>
      <c r="AY13" s="118">
        <f t="shared" si="17"/>
        <v>1267.6363731876247</v>
      </c>
      <c r="AZ13" s="118">
        <f t="shared" si="38"/>
        <v>60</v>
      </c>
      <c r="BA13" s="118">
        <f t="shared" si="18"/>
        <v>76058.182391257476</v>
      </c>
    </row>
    <row r="14" spans="1:127" x14ac:dyDescent="0.25">
      <c r="A14" s="663"/>
      <c r="B14" s="20">
        <v>18000</v>
      </c>
      <c r="C14" s="20">
        <f t="shared" si="0"/>
        <v>788400</v>
      </c>
      <c r="D14" s="20">
        <f t="shared" si="1"/>
        <v>72270</v>
      </c>
      <c r="E14" s="20">
        <f t="shared" si="39"/>
        <v>0</v>
      </c>
      <c r="F14" s="20">
        <f t="shared" si="39"/>
        <v>0</v>
      </c>
      <c r="G14" s="19" t="str">
        <f t="shared" si="19"/>
        <v>NEIN</v>
      </c>
      <c r="H14" s="20">
        <f t="shared" si="20"/>
        <v>0</v>
      </c>
      <c r="I14" s="20">
        <f t="shared" si="2"/>
        <v>788400</v>
      </c>
      <c r="J14" s="20">
        <f t="shared" si="3"/>
        <v>72270</v>
      </c>
      <c r="K14" s="39">
        <f t="shared" si="4"/>
        <v>9.166666666666666E-2</v>
      </c>
      <c r="L14" s="56">
        <f t="shared" si="21"/>
        <v>30</v>
      </c>
      <c r="M14" s="311">
        <f t="shared" si="22"/>
        <v>63.55659669729161</v>
      </c>
      <c r="N14" s="23">
        <f t="shared" si="40"/>
        <v>95</v>
      </c>
      <c r="O14" s="121">
        <f t="shared" si="23"/>
        <v>95</v>
      </c>
      <c r="P14" s="24">
        <f t="shared" si="24"/>
        <v>748980</v>
      </c>
      <c r="Q14" s="24">
        <f t="shared" si="25"/>
        <v>476026.19794337475</v>
      </c>
      <c r="R14" s="24">
        <f t="shared" si="5"/>
        <v>16377.228123397517</v>
      </c>
      <c r="S14" s="24">
        <f t="shared" si="26"/>
        <v>5420.25</v>
      </c>
      <c r="T14" s="24">
        <f t="shared" si="27"/>
        <v>10840.5</v>
      </c>
      <c r="U14" s="24">
        <f t="shared" si="6"/>
        <v>50472.521876602485</v>
      </c>
      <c r="V14" s="24">
        <f t="shared" si="28"/>
        <v>217031.84406939067</v>
      </c>
      <c r="W14" s="24">
        <f t="shared" si="29"/>
        <v>45052.271876602485</v>
      </c>
      <c r="X14" s="24">
        <f t="shared" si="47"/>
        <v>130651.5884421472</v>
      </c>
      <c r="Y14" s="24">
        <f t="shared" si="30"/>
        <v>85</v>
      </c>
      <c r="Z14" s="24">
        <f t="shared" si="7"/>
        <v>562406.45357061818</v>
      </c>
      <c r="AA14" s="32">
        <f t="shared" si="31"/>
        <v>1.1304347826086956</v>
      </c>
      <c r="AB14" s="24">
        <f t="shared" si="8"/>
        <v>635763.81707982917</v>
      </c>
      <c r="AC14" s="38">
        <f t="shared" si="32"/>
        <v>2</v>
      </c>
      <c r="AD14" s="36">
        <f t="shared" si="9"/>
        <v>317881.90853991458</v>
      </c>
      <c r="AE14" s="37">
        <f t="shared" si="10"/>
        <v>17.660106029995255</v>
      </c>
      <c r="AF14" s="40">
        <f t="shared" si="33"/>
        <v>0.14000000000000001</v>
      </c>
      <c r="AG14" s="36">
        <f t="shared" si="11"/>
        <v>44503.467195588048</v>
      </c>
      <c r="AH14" s="255">
        <f t="shared" si="48"/>
        <v>272953.80205662531</v>
      </c>
      <c r="AI14" s="118">
        <f t="shared" si="12"/>
        <v>188244.00141836228</v>
      </c>
      <c r="AJ14" s="118">
        <f t="shared" si="34"/>
        <v>55</v>
      </c>
      <c r="AK14" s="118">
        <f t="shared" si="41"/>
        <v>342261.82076065871</v>
      </c>
      <c r="AL14" s="256">
        <f t="shared" si="35"/>
        <v>937.7036185223526</v>
      </c>
      <c r="AM14" s="255">
        <f t="shared" si="13"/>
        <v>0</v>
      </c>
      <c r="AN14" s="118">
        <f t="shared" si="14"/>
        <v>0</v>
      </c>
      <c r="AO14" s="256" t="str">
        <f t="shared" si="42"/>
        <v>–</v>
      </c>
      <c r="AP14" s="118">
        <f t="shared" si="15"/>
        <v>188244.00141836228</v>
      </c>
      <c r="AQ14" s="118">
        <f t="shared" si="36"/>
        <v>342261.82076065871</v>
      </c>
      <c r="AR14" s="118" t="str">
        <f t="shared" si="43"/>
        <v>-</v>
      </c>
      <c r="AS14" s="118" t="str">
        <f t="shared" si="44"/>
        <v>-</v>
      </c>
      <c r="AT14" s="118" t="str">
        <f t="shared" si="45"/>
        <v>-</v>
      </c>
      <c r="AU14" s="118"/>
      <c r="AV14" s="118" t="str">
        <f t="shared" si="46"/>
        <v>-</v>
      </c>
      <c r="AW14" s="118">
        <f t="shared" si="16"/>
        <v>342261.82076065871</v>
      </c>
      <c r="AX14" s="118">
        <f t="shared" si="37"/>
        <v>24</v>
      </c>
      <c r="AY14" s="118">
        <f t="shared" si="17"/>
        <v>1426.090919836078</v>
      </c>
      <c r="AZ14" s="118">
        <f t="shared" si="38"/>
        <v>60</v>
      </c>
      <c r="BA14" s="118">
        <f t="shared" si="18"/>
        <v>85565.455190164677</v>
      </c>
    </row>
    <row r="15" spans="1:127" x14ac:dyDescent="0.25">
      <c r="A15" s="663"/>
      <c r="B15" s="20">
        <v>20000</v>
      </c>
      <c r="C15" s="20">
        <f t="shared" si="0"/>
        <v>876000</v>
      </c>
      <c r="D15" s="20">
        <f t="shared" si="1"/>
        <v>80300</v>
      </c>
      <c r="E15" s="20">
        <f t="shared" si="39"/>
        <v>0</v>
      </c>
      <c r="F15" s="20">
        <f t="shared" si="39"/>
        <v>0</v>
      </c>
      <c r="G15" s="19" t="str">
        <f t="shared" si="19"/>
        <v>NEIN</v>
      </c>
      <c r="H15" s="20">
        <f t="shared" si="20"/>
        <v>0</v>
      </c>
      <c r="I15" s="20">
        <f t="shared" si="2"/>
        <v>876000</v>
      </c>
      <c r="J15" s="20">
        <f t="shared" si="3"/>
        <v>80300</v>
      </c>
      <c r="K15" s="39">
        <f t="shared" si="4"/>
        <v>9.166666666666666E-2</v>
      </c>
      <c r="L15" s="56">
        <f t="shared" si="21"/>
        <v>30</v>
      </c>
      <c r="M15" s="311">
        <f t="shared" si="22"/>
        <v>63.55659669729161</v>
      </c>
      <c r="N15" s="23">
        <f t="shared" si="40"/>
        <v>95</v>
      </c>
      <c r="O15" s="121">
        <f t="shared" si="23"/>
        <v>95</v>
      </c>
      <c r="P15" s="24">
        <f t="shared" si="24"/>
        <v>832200</v>
      </c>
      <c r="Q15" s="24">
        <f t="shared" si="25"/>
        <v>528917.99771486083</v>
      </c>
      <c r="R15" s="24">
        <f t="shared" si="5"/>
        <v>18196.920137108355</v>
      </c>
      <c r="S15" s="24">
        <f t="shared" si="26"/>
        <v>6022.5</v>
      </c>
      <c r="T15" s="24">
        <f t="shared" si="27"/>
        <v>12045</v>
      </c>
      <c r="U15" s="24">
        <f t="shared" si="6"/>
        <v>56080.579862891645</v>
      </c>
      <c r="V15" s="24">
        <f t="shared" si="28"/>
        <v>241146.49341043408</v>
      </c>
      <c r="W15" s="24">
        <f t="shared" si="29"/>
        <v>50058.079862891645</v>
      </c>
      <c r="X15" s="24">
        <f t="shared" si="47"/>
        <v>145168.43160238577</v>
      </c>
      <c r="Y15" s="24">
        <f t="shared" si="30"/>
        <v>85</v>
      </c>
      <c r="Z15" s="24">
        <f t="shared" si="7"/>
        <v>624896.05952290911</v>
      </c>
      <c r="AA15" s="32">
        <f t="shared" si="31"/>
        <v>1.1304347826086956</v>
      </c>
      <c r="AB15" s="24">
        <f t="shared" si="8"/>
        <v>706404.24119981029</v>
      </c>
      <c r="AC15" s="38">
        <f t="shared" si="32"/>
        <v>2</v>
      </c>
      <c r="AD15" s="36">
        <f t="shared" si="9"/>
        <v>353202.12059990515</v>
      </c>
      <c r="AE15" s="37">
        <f t="shared" si="10"/>
        <v>17.660106029995259</v>
      </c>
      <c r="AF15" s="40">
        <f t="shared" si="33"/>
        <v>0.14000000000000001</v>
      </c>
      <c r="AG15" s="36">
        <f t="shared" si="11"/>
        <v>49448.296883986724</v>
      </c>
      <c r="AH15" s="255">
        <f t="shared" si="48"/>
        <v>303282.00228513923</v>
      </c>
      <c r="AI15" s="118">
        <f t="shared" si="12"/>
        <v>209160.0015759581</v>
      </c>
      <c r="AJ15" s="118">
        <f t="shared" si="34"/>
        <v>55</v>
      </c>
      <c r="AK15" s="118">
        <f t="shared" si="41"/>
        <v>380290.91195628745</v>
      </c>
      <c r="AL15" s="256">
        <f t="shared" si="35"/>
        <v>1041.8929094692808</v>
      </c>
      <c r="AM15" s="255">
        <f t="shared" si="13"/>
        <v>0</v>
      </c>
      <c r="AN15" s="118">
        <f t="shared" si="14"/>
        <v>0</v>
      </c>
      <c r="AO15" s="256" t="str">
        <f t="shared" si="42"/>
        <v>–</v>
      </c>
      <c r="AP15" s="118">
        <f t="shared" si="15"/>
        <v>209160.0015759581</v>
      </c>
      <c r="AQ15" s="118">
        <f t="shared" si="36"/>
        <v>380290.91195628745</v>
      </c>
      <c r="AR15" s="118" t="str">
        <f t="shared" si="43"/>
        <v>-</v>
      </c>
      <c r="AS15" s="118" t="str">
        <f t="shared" si="44"/>
        <v>-</v>
      </c>
      <c r="AT15" s="118" t="str">
        <f t="shared" si="45"/>
        <v>-</v>
      </c>
      <c r="AU15" s="118"/>
      <c r="AV15" s="118" t="str">
        <f t="shared" si="46"/>
        <v>-</v>
      </c>
      <c r="AW15" s="118">
        <f t="shared" si="16"/>
        <v>380290.91195628745</v>
      </c>
      <c r="AX15" s="118">
        <f t="shared" si="37"/>
        <v>24</v>
      </c>
      <c r="AY15" s="118">
        <f t="shared" si="17"/>
        <v>1584.5454664845311</v>
      </c>
      <c r="AZ15" s="118">
        <f t="shared" si="38"/>
        <v>60</v>
      </c>
      <c r="BA15" s="118">
        <f t="shared" si="18"/>
        <v>95072.727989071864</v>
      </c>
    </row>
    <row r="16" spans="1:127" x14ac:dyDescent="0.25">
      <c r="A16" s="663"/>
      <c r="B16" s="20">
        <v>22000</v>
      </c>
      <c r="C16" s="20">
        <f t="shared" si="0"/>
        <v>963600</v>
      </c>
      <c r="D16" s="20">
        <f t="shared" si="1"/>
        <v>88330</v>
      </c>
      <c r="E16" s="20">
        <f t="shared" si="39"/>
        <v>0</v>
      </c>
      <c r="F16" s="20">
        <f t="shared" si="39"/>
        <v>0</v>
      </c>
      <c r="G16" s="19" t="str">
        <f t="shared" si="19"/>
        <v>NEIN</v>
      </c>
      <c r="H16" s="20">
        <f t="shared" si="20"/>
        <v>0</v>
      </c>
      <c r="I16" s="20">
        <f t="shared" si="2"/>
        <v>963600</v>
      </c>
      <c r="J16" s="20">
        <f t="shared" si="3"/>
        <v>88330</v>
      </c>
      <c r="K16" s="39">
        <f t="shared" si="4"/>
        <v>9.166666666666666E-2</v>
      </c>
      <c r="L16" s="56">
        <f t="shared" si="21"/>
        <v>30</v>
      </c>
      <c r="M16" s="311">
        <f t="shared" si="22"/>
        <v>63.55659669729161</v>
      </c>
      <c r="N16" s="23">
        <f t="shared" si="40"/>
        <v>95</v>
      </c>
      <c r="O16" s="121">
        <f t="shared" si="23"/>
        <v>95</v>
      </c>
      <c r="P16" s="24">
        <f t="shared" si="24"/>
        <v>915420</v>
      </c>
      <c r="Q16" s="24">
        <f t="shared" si="25"/>
        <v>581809.79748634691</v>
      </c>
      <c r="R16" s="24">
        <f t="shared" si="5"/>
        <v>20016.612150819186</v>
      </c>
      <c r="S16" s="24">
        <f t="shared" si="26"/>
        <v>6624.75</v>
      </c>
      <c r="T16" s="24">
        <f t="shared" si="27"/>
        <v>13249.5</v>
      </c>
      <c r="U16" s="24">
        <f t="shared" si="6"/>
        <v>61688.637849180814</v>
      </c>
      <c r="V16" s="24">
        <f t="shared" si="28"/>
        <v>265261.14275147748</v>
      </c>
      <c r="W16" s="24">
        <f t="shared" si="29"/>
        <v>55063.887849180814</v>
      </c>
      <c r="X16" s="24">
        <f t="shared" si="47"/>
        <v>159685.27476262435</v>
      </c>
      <c r="Y16" s="24">
        <f t="shared" si="30"/>
        <v>85</v>
      </c>
      <c r="Z16" s="24">
        <f t="shared" si="7"/>
        <v>687385.66547519993</v>
      </c>
      <c r="AA16" s="32">
        <f t="shared" si="31"/>
        <v>1.1304347826086956</v>
      </c>
      <c r="AB16" s="24">
        <f t="shared" si="8"/>
        <v>777044.66531979118</v>
      </c>
      <c r="AC16" s="38">
        <f t="shared" si="32"/>
        <v>2</v>
      </c>
      <c r="AD16" s="36">
        <f t="shared" si="9"/>
        <v>388522.33265989559</v>
      </c>
      <c r="AE16" s="37">
        <f t="shared" si="10"/>
        <v>17.660106029995255</v>
      </c>
      <c r="AF16" s="40">
        <f t="shared" si="33"/>
        <v>0.14000000000000001</v>
      </c>
      <c r="AG16" s="36">
        <f t="shared" si="11"/>
        <v>54393.126572385387</v>
      </c>
      <c r="AH16" s="255">
        <f t="shared" si="48"/>
        <v>333610.20251365314</v>
      </c>
      <c r="AI16" s="118">
        <f t="shared" si="12"/>
        <v>230076.00173355389</v>
      </c>
      <c r="AJ16" s="118">
        <f t="shared" si="34"/>
        <v>55</v>
      </c>
      <c r="AK16" s="118">
        <f t="shared" si="41"/>
        <v>418320.0031519162</v>
      </c>
      <c r="AL16" s="256">
        <f t="shared" si="35"/>
        <v>1146.0822004162087</v>
      </c>
      <c r="AM16" s="255">
        <f t="shared" si="13"/>
        <v>0</v>
      </c>
      <c r="AN16" s="118">
        <f t="shared" si="14"/>
        <v>0</v>
      </c>
      <c r="AO16" s="256" t="str">
        <f t="shared" si="42"/>
        <v>–</v>
      </c>
      <c r="AP16" s="118">
        <f t="shared" si="15"/>
        <v>230076.00173355389</v>
      </c>
      <c r="AQ16" s="118">
        <f t="shared" si="36"/>
        <v>418320.0031519162</v>
      </c>
      <c r="AR16" s="118" t="str">
        <f t="shared" si="43"/>
        <v>-</v>
      </c>
      <c r="AS16" s="118" t="str">
        <f t="shared" si="44"/>
        <v>-</v>
      </c>
      <c r="AT16" s="118" t="str">
        <f t="shared" si="45"/>
        <v>-</v>
      </c>
      <c r="AU16" s="118"/>
      <c r="AV16" s="118" t="str">
        <f t="shared" si="46"/>
        <v>-</v>
      </c>
      <c r="AW16" s="118">
        <f t="shared" si="16"/>
        <v>418320.0031519162</v>
      </c>
      <c r="AX16" s="118">
        <f t="shared" si="37"/>
        <v>24</v>
      </c>
      <c r="AY16" s="118">
        <f t="shared" si="17"/>
        <v>1743.0000131329843</v>
      </c>
      <c r="AZ16" s="118">
        <f t="shared" si="38"/>
        <v>60</v>
      </c>
      <c r="BA16" s="118">
        <f t="shared" si="18"/>
        <v>104580.00078797906</v>
      </c>
    </row>
    <row r="17" spans="1:127" x14ac:dyDescent="0.25">
      <c r="A17" s="663"/>
      <c r="B17" s="20">
        <v>24000</v>
      </c>
      <c r="C17" s="20">
        <f t="shared" si="0"/>
        <v>1051200</v>
      </c>
      <c r="D17" s="20">
        <f t="shared" si="1"/>
        <v>96360</v>
      </c>
      <c r="E17" s="20">
        <f t="shared" si="39"/>
        <v>0</v>
      </c>
      <c r="F17" s="20">
        <f t="shared" si="39"/>
        <v>0</v>
      </c>
      <c r="G17" s="19" t="str">
        <f t="shared" si="19"/>
        <v>NEIN</v>
      </c>
      <c r="H17" s="20">
        <f t="shared" si="20"/>
        <v>0</v>
      </c>
      <c r="I17" s="20">
        <f t="shared" si="2"/>
        <v>1051200</v>
      </c>
      <c r="J17" s="20">
        <f t="shared" si="3"/>
        <v>96360</v>
      </c>
      <c r="K17" s="39">
        <f t="shared" si="4"/>
        <v>9.166666666666666E-2</v>
      </c>
      <c r="L17" s="56">
        <f t="shared" si="21"/>
        <v>30</v>
      </c>
      <c r="M17" s="311">
        <f t="shared" si="22"/>
        <v>63.55659669729161</v>
      </c>
      <c r="N17" s="23">
        <f t="shared" si="40"/>
        <v>95</v>
      </c>
      <c r="O17" s="121">
        <f t="shared" si="23"/>
        <v>95</v>
      </c>
      <c r="P17" s="24">
        <f t="shared" si="24"/>
        <v>998640</v>
      </c>
      <c r="Q17" s="24">
        <f t="shared" si="25"/>
        <v>634701.597257833</v>
      </c>
      <c r="R17" s="24">
        <f t="shared" si="5"/>
        <v>21836.304164530022</v>
      </c>
      <c r="S17" s="24">
        <f t="shared" si="26"/>
        <v>7227</v>
      </c>
      <c r="T17" s="24">
        <f t="shared" si="27"/>
        <v>14454</v>
      </c>
      <c r="U17" s="24">
        <f t="shared" si="6"/>
        <v>67296.695835469975</v>
      </c>
      <c r="V17" s="24">
        <f t="shared" si="28"/>
        <v>289375.79209252086</v>
      </c>
      <c r="W17" s="24">
        <f t="shared" si="29"/>
        <v>60069.695835469975</v>
      </c>
      <c r="X17" s="24">
        <f t="shared" si="47"/>
        <v>174202.11792286293</v>
      </c>
      <c r="Y17" s="24">
        <f t="shared" si="30"/>
        <v>85</v>
      </c>
      <c r="Z17" s="24">
        <f t="shared" si="7"/>
        <v>749875.27142749098</v>
      </c>
      <c r="AA17" s="32">
        <f t="shared" si="31"/>
        <v>1.1304347826086956</v>
      </c>
      <c r="AB17" s="24">
        <f t="shared" si="8"/>
        <v>847685.0894397723</v>
      </c>
      <c r="AC17" s="38">
        <f t="shared" si="32"/>
        <v>2</v>
      </c>
      <c r="AD17" s="36">
        <f t="shared" si="9"/>
        <v>423842.54471988615</v>
      </c>
      <c r="AE17" s="37">
        <f t="shared" si="10"/>
        <v>17.660106029995255</v>
      </c>
      <c r="AF17" s="40">
        <f t="shared" si="33"/>
        <v>0.14000000000000001</v>
      </c>
      <c r="AG17" s="36">
        <f t="shared" si="11"/>
        <v>59337.956260784063</v>
      </c>
      <c r="AH17" s="255">
        <f t="shared" si="48"/>
        <v>363938.40274216706</v>
      </c>
      <c r="AI17" s="118">
        <f t="shared" si="12"/>
        <v>250992.0018911497</v>
      </c>
      <c r="AJ17" s="118">
        <f t="shared" si="34"/>
        <v>55</v>
      </c>
      <c r="AK17" s="118">
        <f t="shared" si="41"/>
        <v>456349.09434754489</v>
      </c>
      <c r="AL17" s="256">
        <f t="shared" si="35"/>
        <v>1250.2714913631366</v>
      </c>
      <c r="AM17" s="255">
        <f t="shared" si="13"/>
        <v>0</v>
      </c>
      <c r="AN17" s="118">
        <f t="shared" si="14"/>
        <v>0</v>
      </c>
      <c r="AO17" s="256" t="str">
        <f t="shared" si="42"/>
        <v>–</v>
      </c>
      <c r="AP17" s="118">
        <f t="shared" si="15"/>
        <v>250992.0018911497</v>
      </c>
      <c r="AQ17" s="118">
        <f t="shared" si="36"/>
        <v>456349.09434754489</v>
      </c>
      <c r="AR17" s="118" t="str">
        <f t="shared" si="43"/>
        <v>-</v>
      </c>
      <c r="AS17" s="118" t="str">
        <f t="shared" si="44"/>
        <v>-</v>
      </c>
      <c r="AT17" s="118" t="str">
        <f t="shared" si="45"/>
        <v>-</v>
      </c>
      <c r="AU17" s="118"/>
      <c r="AV17" s="118" t="str">
        <f t="shared" si="46"/>
        <v>-</v>
      </c>
      <c r="AW17" s="118">
        <f t="shared" si="16"/>
        <v>456349.09434754489</v>
      </c>
      <c r="AX17" s="118">
        <f t="shared" si="37"/>
        <v>24</v>
      </c>
      <c r="AY17" s="118">
        <f t="shared" si="17"/>
        <v>1901.454559781437</v>
      </c>
      <c r="AZ17" s="118">
        <f t="shared" si="38"/>
        <v>60</v>
      </c>
      <c r="BA17" s="118">
        <f t="shared" si="18"/>
        <v>114087.27358688622</v>
      </c>
    </row>
    <row r="18" spans="1:127" x14ac:dyDescent="0.25">
      <c r="A18" s="663"/>
      <c r="B18" s="20">
        <v>26000</v>
      </c>
      <c r="C18" s="20">
        <f t="shared" si="0"/>
        <v>1138800</v>
      </c>
      <c r="D18" s="20">
        <f t="shared" si="1"/>
        <v>104390</v>
      </c>
      <c r="E18" s="20">
        <f t="shared" si="39"/>
        <v>0</v>
      </c>
      <c r="F18" s="20">
        <f t="shared" si="39"/>
        <v>0</v>
      </c>
      <c r="G18" s="19" t="str">
        <f t="shared" si="19"/>
        <v>NEIN</v>
      </c>
      <c r="H18" s="20">
        <f t="shared" si="20"/>
        <v>0</v>
      </c>
      <c r="I18" s="20">
        <f t="shared" si="2"/>
        <v>1138800</v>
      </c>
      <c r="J18" s="20">
        <f t="shared" si="3"/>
        <v>104390</v>
      </c>
      <c r="K18" s="39">
        <f t="shared" si="4"/>
        <v>9.166666666666666E-2</v>
      </c>
      <c r="L18" s="56">
        <f t="shared" si="21"/>
        <v>30</v>
      </c>
      <c r="M18" s="311">
        <f t="shared" si="22"/>
        <v>63.55659669729161</v>
      </c>
      <c r="N18" s="23">
        <f t="shared" si="40"/>
        <v>95</v>
      </c>
      <c r="O18" s="121">
        <f t="shared" si="23"/>
        <v>95</v>
      </c>
      <c r="P18" s="24">
        <f t="shared" si="24"/>
        <v>1081860</v>
      </c>
      <c r="Q18" s="24">
        <f t="shared" si="25"/>
        <v>687593.39702931896</v>
      </c>
      <c r="R18" s="24">
        <f t="shared" si="5"/>
        <v>23655.996178240857</v>
      </c>
      <c r="S18" s="24">
        <f t="shared" si="26"/>
        <v>7829.25</v>
      </c>
      <c r="T18" s="24">
        <f t="shared" si="27"/>
        <v>15658.5</v>
      </c>
      <c r="U18" s="24">
        <f t="shared" si="6"/>
        <v>72904.753821759135</v>
      </c>
      <c r="V18" s="24">
        <f t="shared" si="28"/>
        <v>313490.44143356429</v>
      </c>
      <c r="W18" s="24">
        <f t="shared" si="29"/>
        <v>65075.503821759135</v>
      </c>
      <c r="X18" s="24">
        <f t="shared" si="47"/>
        <v>188718.96108310149</v>
      </c>
      <c r="Y18" s="24">
        <f t="shared" si="30"/>
        <v>85</v>
      </c>
      <c r="Z18" s="24">
        <f t="shared" si="7"/>
        <v>812364.8773797818</v>
      </c>
      <c r="AA18" s="32">
        <f t="shared" si="31"/>
        <v>1.1304347826086956</v>
      </c>
      <c r="AB18" s="24">
        <f t="shared" si="8"/>
        <v>918325.51355975331</v>
      </c>
      <c r="AC18" s="38">
        <f t="shared" si="32"/>
        <v>2</v>
      </c>
      <c r="AD18" s="36">
        <f t="shared" si="9"/>
        <v>459162.75677987665</v>
      </c>
      <c r="AE18" s="37">
        <f t="shared" si="10"/>
        <v>17.660106029995255</v>
      </c>
      <c r="AF18" s="40">
        <f t="shared" si="33"/>
        <v>0.14000000000000001</v>
      </c>
      <c r="AG18" s="36">
        <f t="shared" si="11"/>
        <v>64282.78594918274</v>
      </c>
      <c r="AH18" s="255">
        <f t="shared" si="48"/>
        <v>394266.60297068098</v>
      </c>
      <c r="AI18" s="118">
        <f t="shared" si="12"/>
        <v>271908.00204874552</v>
      </c>
      <c r="AJ18" s="118">
        <f t="shared" si="34"/>
        <v>55</v>
      </c>
      <c r="AK18" s="118">
        <f t="shared" si="41"/>
        <v>494378.18554317363</v>
      </c>
      <c r="AL18" s="256">
        <f t="shared" si="35"/>
        <v>1354.4607823100648</v>
      </c>
      <c r="AM18" s="255">
        <f t="shared" si="13"/>
        <v>0</v>
      </c>
      <c r="AN18" s="118">
        <f t="shared" si="14"/>
        <v>0</v>
      </c>
      <c r="AO18" s="256" t="str">
        <f t="shared" si="42"/>
        <v>–</v>
      </c>
      <c r="AP18" s="118">
        <f t="shared" si="15"/>
        <v>271908.00204874552</v>
      </c>
      <c r="AQ18" s="118">
        <f t="shared" si="36"/>
        <v>494378.18554317363</v>
      </c>
      <c r="AR18" s="118" t="str">
        <f t="shared" si="43"/>
        <v>-</v>
      </c>
      <c r="AS18" s="118" t="str">
        <f t="shared" si="44"/>
        <v>-</v>
      </c>
      <c r="AT18" s="118" t="str">
        <f t="shared" si="45"/>
        <v>-</v>
      </c>
      <c r="AU18" s="118"/>
      <c r="AV18" s="118" t="str">
        <f t="shared" si="46"/>
        <v>-</v>
      </c>
      <c r="AW18" s="118">
        <f t="shared" si="16"/>
        <v>494378.18554317363</v>
      </c>
      <c r="AX18" s="118">
        <f t="shared" si="37"/>
        <v>24</v>
      </c>
      <c r="AY18" s="118">
        <f t="shared" si="17"/>
        <v>2059.9091064298905</v>
      </c>
      <c r="AZ18" s="118">
        <f t="shared" si="38"/>
        <v>60</v>
      </c>
      <c r="BA18" s="118">
        <f t="shared" si="18"/>
        <v>123594.54638579342</v>
      </c>
    </row>
    <row r="19" spans="1:127" x14ac:dyDescent="0.25">
      <c r="A19" s="663"/>
      <c r="B19" s="20">
        <v>28000</v>
      </c>
      <c r="C19" s="20">
        <f t="shared" si="0"/>
        <v>1226400</v>
      </c>
      <c r="D19" s="20">
        <f t="shared" si="1"/>
        <v>112420</v>
      </c>
      <c r="E19" s="20">
        <f t="shared" si="39"/>
        <v>0</v>
      </c>
      <c r="F19" s="20">
        <f t="shared" si="39"/>
        <v>0</v>
      </c>
      <c r="G19" s="19" t="str">
        <f t="shared" si="19"/>
        <v>NEIN</v>
      </c>
      <c r="H19" s="20">
        <f t="shared" si="20"/>
        <v>0</v>
      </c>
      <c r="I19" s="20">
        <f t="shared" si="2"/>
        <v>1226400</v>
      </c>
      <c r="J19" s="20">
        <f t="shared" si="3"/>
        <v>112420</v>
      </c>
      <c r="K19" s="39">
        <f t="shared" si="4"/>
        <v>9.166666666666666E-2</v>
      </c>
      <c r="L19" s="56">
        <f t="shared" si="21"/>
        <v>30</v>
      </c>
      <c r="M19" s="311">
        <f t="shared" si="22"/>
        <v>63.55659669729161</v>
      </c>
      <c r="N19" s="23">
        <f t="shared" si="40"/>
        <v>95</v>
      </c>
      <c r="O19" s="121">
        <f t="shared" si="23"/>
        <v>95</v>
      </c>
      <c r="P19" s="24">
        <f t="shared" si="24"/>
        <v>1165080</v>
      </c>
      <c r="Q19" s="24">
        <f t="shared" si="25"/>
        <v>740485.19680080505</v>
      </c>
      <c r="R19" s="24">
        <f t="shared" si="5"/>
        <v>25475.688191951693</v>
      </c>
      <c r="S19" s="24">
        <f t="shared" si="26"/>
        <v>8431.5</v>
      </c>
      <c r="T19" s="24">
        <f t="shared" si="27"/>
        <v>16863</v>
      </c>
      <c r="U19" s="24">
        <f t="shared" si="6"/>
        <v>78512.811808048311</v>
      </c>
      <c r="V19" s="24">
        <f t="shared" si="28"/>
        <v>337605.09077460773</v>
      </c>
      <c r="W19" s="24">
        <f t="shared" si="29"/>
        <v>70081.311808048311</v>
      </c>
      <c r="X19" s="24">
        <f t="shared" si="47"/>
        <v>203235.8042433401</v>
      </c>
      <c r="Y19" s="24">
        <f t="shared" si="30"/>
        <v>85</v>
      </c>
      <c r="Z19" s="24">
        <f t="shared" si="7"/>
        <v>874854.48333207262</v>
      </c>
      <c r="AA19" s="32">
        <f t="shared" si="31"/>
        <v>1.1304347826086956</v>
      </c>
      <c r="AB19" s="24">
        <f t="shared" si="8"/>
        <v>988965.9376797342</v>
      </c>
      <c r="AC19" s="38">
        <f t="shared" si="32"/>
        <v>2</v>
      </c>
      <c r="AD19" s="36">
        <f t="shared" si="9"/>
        <v>494482.9688398671</v>
      </c>
      <c r="AE19" s="37">
        <f t="shared" si="10"/>
        <v>17.660106029995255</v>
      </c>
      <c r="AF19" s="40">
        <f t="shared" si="33"/>
        <v>0.14000000000000001</v>
      </c>
      <c r="AG19" s="36">
        <f t="shared" si="11"/>
        <v>69227.615637581403</v>
      </c>
      <c r="AH19" s="255">
        <f t="shared" si="48"/>
        <v>424594.8031991949</v>
      </c>
      <c r="AI19" s="118">
        <f t="shared" si="12"/>
        <v>292824.00220634131</v>
      </c>
      <c r="AJ19" s="118">
        <f t="shared" si="34"/>
        <v>55</v>
      </c>
      <c r="AK19" s="118">
        <f t="shared" si="41"/>
        <v>532407.27673880232</v>
      </c>
      <c r="AL19" s="256">
        <f t="shared" si="35"/>
        <v>1458.6500732569928</v>
      </c>
      <c r="AM19" s="255">
        <f t="shared" si="13"/>
        <v>0</v>
      </c>
      <c r="AN19" s="118">
        <f t="shared" si="14"/>
        <v>0</v>
      </c>
      <c r="AO19" s="256" t="str">
        <f t="shared" si="42"/>
        <v>–</v>
      </c>
      <c r="AP19" s="118">
        <f t="shared" si="15"/>
        <v>292824.00220634131</v>
      </c>
      <c r="AQ19" s="118">
        <f t="shared" si="36"/>
        <v>532407.27673880232</v>
      </c>
      <c r="AR19" s="118" t="str">
        <f t="shared" si="43"/>
        <v>-</v>
      </c>
      <c r="AS19" s="118" t="str">
        <f t="shared" si="44"/>
        <v>-</v>
      </c>
      <c r="AT19" s="118" t="str">
        <f t="shared" si="45"/>
        <v>-</v>
      </c>
      <c r="AU19" s="118"/>
      <c r="AV19" s="118" t="str">
        <f t="shared" si="46"/>
        <v>-</v>
      </c>
      <c r="AW19" s="118">
        <f t="shared" si="16"/>
        <v>532407.27673880232</v>
      </c>
      <c r="AX19" s="118">
        <f t="shared" si="37"/>
        <v>24</v>
      </c>
      <c r="AY19" s="118">
        <f t="shared" si="17"/>
        <v>2218.3636530783433</v>
      </c>
      <c r="AZ19" s="118">
        <f t="shared" si="38"/>
        <v>60</v>
      </c>
      <c r="BA19" s="118">
        <f t="shared" si="18"/>
        <v>133101.81918470061</v>
      </c>
    </row>
    <row r="20" spans="1:127" x14ac:dyDescent="0.25">
      <c r="A20" s="663"/>
      <c r="B20" s="20">
        <v>30000</v>
      </c>
      <c r="C20" s="20">
        <f t="shared" si="0"/>
        <v>1314000</v>
      </c>
      <c r="D20" s="20">
        <f t="shared" si="1"/>
        <v>120450</v>
      </c>
      <c r="E20" s="20">
        <f t="shared" si="39"/>
        <v>0</v>
      </c>
      <c r="F20" s="20">
        <f t="shared" si="39"/>
        <v>0</v>
      </c>
      <c r="G20" s="19" t="str">
        <f t="shared" si="19"/>
        <v>NEIN</v>
      </c>
      <c r="H20" s="20">
        <f t="shared" si="20"/>
        <v>0</v>
      </c>
      <c r="I20" s="20">
        <f t="shared" si="2"/>
        <v>1314000</v>
      </c>
      <c r="J20" s="20">
        <f t="shared" si="3"/>
        <v>120450</v>
      </c>
      <c r="K20" s="39">
        <f t="shared" si="4"/>
        <v>9.166666666666666E-2</v>
      </c>
      <c r="L20" s="56">
        <f t="shared" si="21"/>
        <v>30</v>
      </c>
      <c r="M20" s="311">
        <f t="shared" si="22"/>
        <v>63.55659669729161</v>
      </c>
      <c r="N20" s="23">
        <f t="shared" si="40"/>
        <v>95</v>
      </c>
      <c r="O20" s="121">
        <f t="shared" si="23"/>
        <v>95</v>
      </c>
      <c r="P20" s="24">
        <f t="shared" si="24"/>
        <v>1248300</v>
      </c>
      <c r="Q20" s="24">
        <f t="shared" si="25"/>
        <v>793376.99657229113</v>
      </c>
      <c r="R20" s="24">
        <f t="shared" si="5"/>
        <v>27295.380205662528</v>
      </c>
      <c r="S20" s="24">
        <f t="shared" si="26"/>
        <v>9033.75</v>
      </c>
      <c r="T20" s="24">
        <f t="shared" si="27"/>
        <v>18067.5</v>
      </c>
      <c r="U20" s="24">
        <f t="shared" si="6"/>
        <v>84120.869794337472</v>
      </c>
      <c r="V20" s="24">
        <f t="shared" si="28"/>
        <v>361719.7401156511</v>
      </c>
      <c r="W20" s="24">
        <f t="shared" si="29"/>
        <v>75087.119794337472</v>
      </c>
      <c r="X20" s="24">
        <f t="shared" si="47"/>
        <v>217752.64740357865</v>
      </c>
      <c r="Y20" s="24">
        <f t="shared" si="30"/>
        <v>85</v>
      </c>
      <c r="Z20" s="24">
        <f t="shared" si="7"/>
        <v>937344.08928436355</v>
      </c>
      <c r="AA20" s="32">
        <f t="shared" si="31"/>
        <v>1.1304347826086956</v>
      </c>
      <c r="AB20" s="24">
        <f t="shared" si="8"/>
        <v>1059606.3617997153</v>
      </c>
      <c r="AC20" s="38">
        <f t="shared" si="32"/>
        <v>2</v>
      </c>
      <c r="AD20" s="36">
        <f t="shared" si="9"/>
        <v>529803.18089985766</v>
      </c>
      <c r="AE20" s="37">
        <f t="shared" si="10"/>
        <v>17.660106029995255</v>
      </c>
      <c r="AF20" s="40">
        <f t="shared" si="33"/>
        <v>0.14000000000000001</v>
      </c>
      <c r="AG20" s="36">
        <f t="shared" si="11"/>
        <v>74172.445325980079</v>
      </c>
      <c r="AH20" s="255">
        <f t="shared" si="48"/>
        <v>454923.00342770881</v>
      </c>
      <c r="AI20" s="118">
        <f t="shared" si="12"/>
        <v>313740.00236393715</v>
      </c>
      <c r="AJ20" s="118">
        <f t="shared" si="34"/>
        <v>55</v>
      </c>
      <c r="AK20" s="118">
        <f t="shared" si="41"/>
        <v>570436.36793443118</v>
      </c>
      <c r="AL20" s="256">
        <f t="shared" si="35"/>
        <v>1562.8393642039211</v>
      </c>
      <c r="AM20" s="255">
        <f t="shared" si="13"/>
        <v>0</v>
      </c>
      <c r="AN20" s="118">
        <f t="shared" si="14"/>
        <v>0</v>
      </c>
      <c r="AO20" s="256" t="str">
        <f t="shared" si="42"/>
        <v>–</v>
      </c>
      <c r="AP20" s="118">
        <f t="shared" si="15"/>
        <v>313740.00236393715</v>
      </c>
      <c r="AQ20" s="118">
        <f t="shared" si="36"/>
        <v>570436.36793443118</v>
      </c>
      <c r="AR20" s="118" t="str">
        <f t="shared" si="43"/>
        <v>-</v>
      </c>
      <c r="AS20" s="118" t="str">
        <f t="shared" si="44"/>
        <v>-</v>
      </c>
      <c r="AT20" s="118" t="str">
        <f t="shared" si="45"/>
        <v>-</v>
      </c>
      <c r="AU20" s="118"/>
      <c r="AV20" s="118" t="str">
        <f t="shared" si="46"/>
        <v>-</v>
      </c>
      <c r="AW20" s="118">
        <f t="shared" si="16"/>
        <v>570436.36793443118</v>
      </c>
      <c r="AX20" s="118">
        <f t="shared" si="37"/>
        <v>24</v>
      </c>
      <c r="AY20" s="118">
        <f t="shared" si="17"/>
        <v>2376.8181997267966</v>
      </c>
      <c r="AZ20" s="118">
        <f t="shared" si="38"/>
        <v>60</v>
      </c>
      <c r="BA20" s="118">
        <f t="shared" si="18"/>
        <v>142609.0919836078</v>
      </c>
    </row>
    <row r="21" spans="1:127" x14ac:dyDescent="0.25">
      <c r="A21" s="663"/>
      <c r="B21" s="20">
        <v>32000</v>
      </c>
      <c r="C21" s="20">
        <f t="shared" si="0"/>
        <v>1401600</v>
      </c>
      <c r="D21" s="20">
        <f t="shared" si="1"/>
        <v>128480</v>
      </c>
      <c r="E21" s="20">
        <f t="shared" si="39"/>
        <v>0</v>
      </c>
      <c r="F21" s="20">
        <f t="shared" si="39"/>
        <v>0</v>
      </c>
      <c r="G21" s="19" t="str">
        <f t="shared" si="19"/>
        <v>NEIN</v>
      </c>
      <c r="H21" s="20">
        <f t="shared" si="20"/>
        <v>0</v>
      </c>
      <c r="I21" s="20">
        <f t="shared" si="2"/>
        <v>1401600</v>
      </c>
      <c r="J21" s="20">
        <f t="shared" si="3"/>
        <v>128480</v>
      </c>
      <c r="K21" s="39">
        <f t="shared" si="4"/>
        <v>9.166666666666666E-2</v>
      </c>
      <c r="L21" s="56">
        <f t="shared" si="21"/>
        <v>30</v>
      </c>
      <c r="M21" s="311">
        <f t="shared" si="22"/>
        <v>63.55659669729161</v>
      </c>
      <c r="N21" s="23">
        <f t="shared" si="40"/>
        <v>95</v>
      </c>
      <c r="O21" s="121">
        <f t="shared" si="23"/>
        <v>95</v>
      </c>
      <c r="P21" s="24">
        <f t="shared" si="24"/>
        <v>1331520</v>
      </c>
      <c r="Q21" s="24">
        <f t="shared" si="25"/>
        <v>846268.79634377721</v>
      </c>
      <c r="R21" s="24">
        <f t="shared" si="5"/>
        <v>29115.072219373364</v>
      </c>
      <c r="S21" s="24">
        <f t="shared" si="26"/>
        <v>9636</v>
      </c>
      <c r="T21" s="24">
        <f t="shared" si="27"/>
        <v>19272</v>
      </c>
      <c r="U21" s="24">
        <f t="shared" si="6"/>
        <v>89728.927780626633</v>
      </c>
      <c r="V21" s="24">
        <f t="shared" si="28"/>
        <v>385834.38945669448</v>
      </c>
      <c r="W21" s="24">
        <f t="shared" si="29"/>
        <v>80092.927780626633</v>
      </c>
      <c r="X21" s="24">
        <f t="shared" si="47"/>
        <v>232269.49056381723</v>
      </c>
      <c r="Y21" s="24">
        <f t="shared" si="30"/>
        <v>85</v>
      </c>
      <c r="Z21" s="24">
        <f t="shared" si="7"/>
        <v>999833.6952366546</v>
      </c>
      <c r="AA21" s="32">
        <f t="shared" si="31"/>
        <v>1.1304347826086956</v>
      </c>
      <c r="AB21" s="24">
        <f t="shared" si="8"/>
        <v>1130246.7859196963</v>
      </c>
      <c r="AC21" s="38">
        <f t="shared" si="32"/>
        <v>2</v>
      </c>
      <c r="AD21" s="36">
        <f t="shared" si="9"/>
        <v>565123.39295984816</v>
      </c>
      <c r="AE21" s="37">
        <f t="shared" si="10"/>
        <v>17.660106029995255</v>
      </c>
      <c r="AF21" s="40">
        <f t="shared" si="33"/>
        <v>0.14000000000000001</v>
      </c>
      <c r="AG21" s="36">
        <f t="shared" si="11"/>
        <v>79117.275014378756</v>
      </c>
      <c r="AH21" s="255">
        <f t="shared" si="48"/>
        <v>485251.20365622273</v>
      </c>
      <c r="AI21" s="118">
        <f t="shared" si="12"/>
        <v>334656.00252153294</v>
      </c>
      <c r="AJ21" s="118">
        <f t="shared" si="34"/>
        <v>55</v>
      </c>
      <c r="AK21" s="118">
        <f t="shared" si="41"/>
        <v>608465.45913005981</v>
      </c>
      <c r="AL21" s="256">
        <f t="shared" si="35"/>
        <v>1667.0286551508489</v>
      </c>
      <c r="AM21" s="255">
        <f t="shared" si="13"/>
        <v>0</v>
      </c>
      <c r="AN21" s="118">
        <f t="shared" si="14"/>
        <v>0</v>
      </c>
      <c r="AO21" s="256" t="str">
        <f t="shared" si="42"/>
        <v>–</v>
      </c>
      <c r="AP21" s="118">
        <f t="shared" si="15"/>
        <v>334656.00252153294</v>
      </c>
      <c r="AQ21" s="118">
        <f t="shared" si="36"/>
        <v>608465.45913005981</v>
      </c>
      <c r="AR21" s="118" t="str">
        <f t="shared" si="43"/>
        <v>-</v>
      </c>
      <c r="AS21" s="118" t="str">
        <f t="shared" si="44"/>
        <v>-</v>
      </c>
      <c r="AT21" s="118" t="str">
        <f t="shared" si="45"/>
        <v>-</v>
      </c>
      <c r="AU21" s="118"/>
      <c r="AV21" s="118" t="str">
        <f t="shared" si="46"/>
        <v>-</v>
      </c>
      <c r="AW21" s="118">
        <f t="shared" si="16"/>
        <v>608465.45913005981</v>
      </c>
      <c r="AX21" s="118">
        <f t="shared" si="37"/>
        <v>24</v>
      </c>
      <c r="AY21" s="118">
        <f t="shared" si="17"/>
        <v>2535.2727463752494</v>
      </c>
      <c r="AZ21" s="118">
        <f t="shared" si="38"/>
        <v>60</v>
      </c>
      <c r="BA21" s="118">
        <f t="shared" si="18"/>
        <v>152116.36478251495</v>
      </c>
    </row>
    <row r="22" spans="1:127" x14ac:dyDescent="0.25">
      <c r="A22" s="664"/>
      <c r="B22" s="20">
        <v>34000</v>
      </c>
      <c r="C22" s="20">
        <f t="shared" si="0"/>
        <v>1489200</v>
      </c>
      <c r="D22" s="20">
        <f t="shared" si="1"/>
        <v>136510</v>
      </c>
      <c r="E22" s="20">
        <f t="shared" si="39"/>
        <v>0</v>
      </c>
      <c r="F22" s="20">
        <f t="shared" si="39"/>
        <v>0</v>
      </c>
      <c r="G22" s="19" t="str">
        <f t="shared" si="19"/>
        <v>NEIN</v>
      </c>
      <c r="H22" s="20">
        <f t="shared" si="20"/>
        <v>0</v>
      </c>
      <c r="I22" s="20">
        <f t="shared" si="2"/>
        <v>1489200</v>
      </c>
      <c r="J22" s="20">
        <f t="shared" si="3"/>
        <v>136510</v>
      </c>
      <c r="K22" s="39">
        <f t="shared" si="4"/>
        <v>9.166666666666666E-2</v>
      </c>
      <c r="L22" s="56">
        <f t="shared" si="21"/>
        <v>30</v>
      </c>
      <c r="M22" s="311">
        <f t="shared" si="22"/>
        <v>63.55659669729161</v>
      </c>
      <c r="N22" s="23">
        <f t="shared" si="40"/>
        <v>95</v>
      </c>
      <c r="O22" s="121">
        <f t="shared" si="23"/>
        <v>95</v>
      </c>
      <c r="P22" s="24">
        <f t="shared" si="24"/>
        <v>1414740</v>
      </c>
      <c r="Q22" s="24">
        <f t="shared" si="25"/>
        <v>899160.5961152633</v>
      </c>
      <c r="R22" s="24">
        <f t="shared" si="5"/>
        <v>30934.764233084199</v>
      </c>
      <c r="S22" s="24">
        <f t="shared" si="26"/>
        <v>10238.25</v>
      </c>
      <c r="T22" s="24">
        <f t="shared" si="27"/>
        <v>20476.5</v>
      </c>
      <c r="U22" s="24">
        <f t="shared" si="6"/>
        <v>95336.985766915808</v>
      </c>
      <c r="V22" s="24">
        <f t="shared" si="28"/>
        <v>409949.03879773797</v>
      </c>
      <c r="W22" s="24">
        <f t="shared" si="29"/>
        <v>85098.735766915808</v>
      </c>
      <c r="X22" s="24">
        <f t="shared" si="47"/>
        <v>246786.33372405585</v>
      </c>
      <c r="Y22" s="24">
        <f t="shared" si="30"/>
        <v>85</v>
      </c>
      <c r="Z22" s="24">
        <f t="shared" si="7"/>
        <v>1062323.3011889453</v>
      </c>
      <c r="AA22" s="32">
        <f t="shared" si="31"/>
        <v>1.1304347826086956</v>
      </c>
      <c r="AB22" s="24">
        <f t="shared" si="8"/>
        <v>1200887.2100396771</v>
      </c>
      <c r="AC22" s="38">
        <f t="shared" si="32"/>
        <v>2</v>
      </c>
      <c r="AD22" s="36">
        <f t="shared" si="9"/>
        <v>600443.60501983855</v>
      </c>
      <c r="AE22" s="37">
        <f t="shared" si="10"/>
        <v>17.660106029995251</v>
      </c>
      <c r="AF22" s="40">
        <f t="shared" si="33"/>
        <v>0.14000000000000001</v>
      </c>
      <c r="AG22" s="36">
        <f t="shared" si="11"/>
        <v>84062.104702777404</v>
      </c>
      <c r="AH22" s="255">
        <f t="shared" si="48"/>
        <v>515579.40388473665</v>
      </c>
      <c r="AI22" s="118">
        <f t="shared" si="12"/>
        <v>355572.00267912872</v>
      </c>
      <c r="AJ22" s="118">
        <f t="shared" si="34"/>
        <v>55</v>
      </c>
      <c r="AK22" s="118">
        <f t="shared" si="41"/>
        <v>646494.55032568856</v>
      </c>
      <c r="AL22" s="256">
        <f t="shared" si="35"/>
        <v>1771.2179460977768</v>
      </c>
      <c r="AM22" s="255">
        <f t="shared" si="13"/>
        <v>0</v>
      </c>
      <c r="AN22" s="118">
        <f t="shared" si="14"/>
        <v>0</v>
      </c>
      <c r="AO22" s="256" t="str">
        <f t="shared" si="42"/>
        <v>–</v>
      </c>
      <c r="AP22" s="118">
        <f t="shared" si="15"/>
        <v>355572.00267912872</v>
      </c>
      <c r="AQ22" s="118">
        <f t="shared" si="36"/>
        <v>646494.55032568856</v>
      </c>
      <c r="AR22" s="118" t="str">
        <f t="shared" si="43"/>
        <v>-</v>
      </c>
      <c r="AS22" s="118" t="str">
        <f t="shared" si="44"/>
        <v>-</v>
      </c>
      <c r="AT22" s="118" t="str">
        <f t="shared" si="45"/>
        <v>-</v>
      </c>
      <c r="AU22" s="118"/>
      <c r="AV22" s="118" t="str">
        <f t="shared" si="46"/>
        <v>-</v>
      </c>
      <c r="AW22" s="118">
        <f t="shared" si="16"/>
        <v>646494.55032568856</v>
      </c>
      <c r="AX22" s="118">
        <f t="shared" si="37"/>
        <v>24</v>
      </c>
      <c r="AY22" s="118">
        <f t="shared" si="17"/>
        <v>2693.7272930237023</v>
      </c>
      <c r="AZ22" s="118">
        <f t="shared" si="38"/>
        <v>60</v>
      </c>
      <c r="BA22" s="118">
        <f t="shared" si="18"/>
        <v>161623.63758142214</v>
      </c>
    </row>
    <row r="23" spans="1:127" x14ac:dyDescent="0.25">
      <c r="A23" s="663"/>
      <c r="B23" s="20">
        <v>36000</v>
      </c>
      <c r="C23" s="20">
        <f t="shared" si="0"/>
        <v>1576800</v>
      </c>
      <c r="D23" s="20">
        <f t="shared" si="1"/>
        <v>144540</v>
      </c>
      <c r="E23" s="20">
        <f t="shared" si="39"/>
        <v>0</v>
      </c>
      <c r="F23" s="20">
        <f t="shared" si="39"/>
        <v>0</v>
      </c>
      <c r="G23" s="19" t="str">
        <f t="shared" si="19"/>
        <v>NEIN</v>
      </c>
      <c r="H23" s="20">
        <f t="shared" si="20"/>
        <v>0</v>
      </c>
      <c r="I23" s="20">
        <f t="shared" si="2"/>
        <v>1576800</v>
      </c>
      <c r="J23" s="20">
        <f t="shared" si="3"/>
        <v>144540</v>
      </c>
      <c r="K23" s="39">
        <f t="shared" si="4"/>
        <v>9.166666666666666E-2</v>
      </c>
      <c r="L23" s="56">
        <f t="shared" si="21"/>
        <v>30</v>
      </c>
      <c r="M23" s="311">
        <f t="shared" si="22"/>
        <v>63.55659669729161</v>
      </c>
      <c r="N23" s="23">
        <f t="shared" si="40"/>
        <v>95</v>
      </c>
      <c r="O23" s="121">
        <f t="shared" si="23"/>
        <v>95</v>
      </c>
      <c r="P23" s="24">
        <f t="shared" si="24"/>
        <v>1497960</v>
      </c>
      <c r="Q23" s="24">
        <f t="shared" si="25"/>
        <v>952052.39588674949</v>
      </c>
      <c r="R23" s="24">
        <f t="shared" si="5"/>
        <v>32754.456246795035</v>
      </c>
      <c r="S23" s="24">
        <f t="shared" si="26"/>
        <v>10840.5</v>
      </c>
      <c r="T23" s="24">
        <f t="shared" si="27"/>
        <v>21681</v>
      </c>
      <c r="U23" s="24">
        <f t="shared" si="6"/>
        <v>100945.04375320497</v>
      </c>
      <c r="V23" s="24">
        <f t="shared" si="28"/>
        <v>434063.68813878135</v>
      </c>
      <c r="W23" s="24">
        <f t="shared" si="29"/>
        <v>90104.543753204969</v>
      </c>
      <c r="X23" s="24">
        <f t="shared" si="47"/>
        <v>261303.1768842944</v>
      </c>
      <c r="Y23" s="24">
        <f t="shared" si="30"/>
        <v>85</v>
      </c>
      <c r="Z23" s="24">
        <f t="shared" si="7"/>
        <v>1124812.9071412364</v>
      </c>
      <c r="AA23" s="32">
        <f t="shared" si="31"/>
        <v>1.1304347826086956</v>
      </c>
      <c r="AB23" s="24">
        <f t="shared" si="8"/>
        <v>1271527.6341596583</v>
      </c>
      <c r="AC23" s="38">
        <f t="shared" si="32"/>
        <v>2</v>
      </c>
      <c r="AD23" s="36">
        <f t="shared" si="9"/>
        <v>635763.81707982917</v>
      </c>
      <c r="AE23" s="37">
        <f t="shared" si="10"/>
        <v>17.660106029995255</v>
      </c>
      <c r="AF23" s="40">
        <f t="shared" si="33"/>
        <v>0.14000000000000001</v>
      </c>
      <c r="AG23" s="36">
        <f t="shared" si="11"/>
        <v>89006.934391176095</v>
      </c>
      <c r="AH23" s="255">
        <f t="shared" si="48"/>
        <v>545907.60411325062</v>
      </c>
      <c r="AI23" s="118">
        <f t="shared" si="12"/>
        <v>376488.00283672457</v>
      </c>
      <c r="AJ23" s="118">
        <f t="shared" si="34"/>
        <v>55</v>
      </c>
      <c r="AK23" s="118">
        <f t="shared" si="41"/>
        <v>684523.64152131742</v>
      </c>
      <c r="AL23" s="256">
        <f t="shared" si="35"/>
        <v>1875.4072370447052</v>
      </c>
      <c r="AM23" s="255">
        <f t="shared" si="13"/>
        <v>0</v>
      </c>
      <c r="AN23" s="118">
        <f t="shared" si="14"/>
        <v>0</v>
      </c>
      <c r="AO23" s="256" t="str">
        <f t="shared" si="42"/>
        <v>–</v>
      </c>
      <c r="AP23" s="118">
        <f t="shared" si="15"/>
        <v>376488.00283672457</v>
      </c>
      <c r="AQ23" s="118">
        <f t="shared" si="36"/>
        <v>684523.64152131742</v>
      </c>
      <c r="AR23" s="118" t="str">
        <f t="shared" si="43"/>
        <v>-</v>
      </c>
      <c r="AS23" s="118" t="str">
        <f t="shared" si="44"/>
        <v>-</v>
      </c>
      <c r="AT23" s="118" t="str">
        <f t="shared" si="45"/>
        <v>-</v>
      </c>
      <c r="AU23" s="118"/>
      <c r="AV23" s="118" t="str">
        <f t="shared" si="46"/>
        <v>-</v>
      </c>
      <c r="AW23" s="118">
        <f t="shared" si="16"/>
        <v>684523.64152131742</v>
      </c>
      <c r="AX23" s="118">
        <f t="shared" si="37"/>
        <v>24</v>
      </c>
      <c r="AY23" s="118">
        <f t="shared" si="17"/>
        <v>2852.181839672156</v>
      </c>
      <c r="AZ23" s="118">
        <f t="shared" si="38"/>
        <v>60</v>
      </c>
      <c r="BA23" s="118">
        <f t="shared" si="18"/>
        <v>171130.91038032935</v>
      </c>
    </row>
    <row r="24" spans="1:127" x14ac:dyDescent="0.25">
      <c r="A24" s="664"/>
      <c r="B24" s="20">
        <v>38000</v>
      </c>
      <c r="C24" s="20">
        <f t="shared" si="0"/>
        <v>1664400</v>
      </c>
      <c r="D24" s="20">
        <f t="shared" si="1"/>
        <v>152570</v>
      </c>
      <c r="E24" s="20">
        <f t="shared" si="39"/>
        <v>0</v>
      </c>
      <c r="F24" s="20">
        <f t="shared" si="39"/>
        <v>0</v>
      </c>
      <c r="G24" s="19" t="str">
        <f t="shared" si="19"/>
        <v>NEIN</v>
      </c>
      <c r="H24" s="20">
        <f t="shared" si="20"/>
        <v>0</v>
      </c>
      <c r="I24" s="20">
        <f t="shared" si="2"/>
        <v>1664400</v>
      </c>
      <c r="J24" s="20">
        <f t="shared" si="3"/>
        <v>152570</v>
      </c>
      <c r="K24" s="39">
        <f t="shared" si="4"/>
        <v>9.166666666666666E-2</v>
      </c>
      <c r="L24" s="56">
        <f t="shared" si="21"/>
        <v>30</v>
      </c>
      <c r="M24" s="311">
        <f t="shared" si="22"/>
        <v>63.55659669729161</v>
      </c>
      <c r="N24" s="23">
        <f t="shared" si="40"/>
        <v>95</v>
      </c>
      <c r="O24" s="121">
        <f t="shared" si="23"/>
        <v>95</v>
      </c>
      <c r="P24" s="24">
        <f t="shared" si="24"/>
        <v>1581180</v>
      </c>
      <c r="Q24" s="24">
        <f t="shared" si="25"/>
        <v>1004944.1956582356</v>
      </c>
      <c r="R24" s="24">
        <f t="shared" si="5"/>
        <v>34574.14826050587</v>
      </c>
      <c r="S24" s="24">
        <f t="shared" si="26"/>
        <v>11442.75</v>
      </c>
      <c r="T24" s="24">
        <f t="shared" si="27"/>
        <v>22885.5</v>
      </c>
      <c r="U24" s="24">
        <f t="shared" si="6"/>
        <v>106553.10173949413</v>
      </c>
      <c r="V24" s="24">
        <f t="shared" si="28"/>
        <v>458178.33747982472</v>
      </c>
      <c r="W24" s="24">
        <f t="shared" si="29"/>
        <v>95110.35173949413</v>
      </c>
      <c r="X24" s="24">
        <f t="shared" si="47"/>
        <v>275820.02004453295</v>
      </c>
      <c r="Y24" s="24">
        <f t="shared" si="30"/>
        <v>85</v>
      </c>
      <c r="Z24" s="24">
        <f t="shared" si="7"/>
        <v>1187302.5130935274</v>
      </c>
      <c r="AA24" s="32">
        <f t="shared" si="31"/>
        <v>1.1304347826086956</v>
      </c>
      <c r="AB24" s="24">
        <f t="shared" si="8"/>
        <v>1342168.0582796396</v>
      </c>
      <c r="AC24" s="38">
        <f t="shared" si="32"/>
        <v>2</v>
      </c>
      <c r="AD24" s="36">
        <f t="shared" si="9"/>
        <v>671084.02913981979</v>
      </c>
      <c r="AE24" s="37">
        <f t="shared" si="10"/>
        <v>17.660106029995259</v>
      </c>
      <c r="AF24" s="40">
        <f t="shared" si="33"/>
        <v>0.14000000000000001</v>
      </c>
      <c r="AG24" s="36">
        <f t="shared" si="11"/>
        <v>93951.764079574772</v>
      </c>
      <c r="AH24" s="255">
        <f t="shared" si="48"/>
        <v>576235.80434176454</v>
      </c>
      <c r="AI24" s="118">
        <f t="shared" si="12"/>
        <v>397404.00299432036</v>
      </c>
      <c r="AJ24" s="118">
        <f t="shared" si="34"/>
        <v>55</v>
      </c>
      <c r="AK24" s="118">
        <f t="shared" si="41"/>
        <v>722552.73271694616</v>
      </c>
      <c r="AL24" s="256">
        <f t="shared" si="35"/>
        <v>1979.5965279916334</v>
      </c>
      <c r="AM24" s="255">
        <f t="shared" si="13"/>
        <v>0</v>
      </c>
      <c r="AN24" s="118">
        <f t="shared" si="14"/>
        <v>0</v>
      </c>
      <c r="AO24" s="256" t="str">
        <f t="shared" si="42"/>
        <v>–</v>
      </c>
      <c r="AP24" s="118">
        <f t="shared" si="15"/>
        <v>397404.00299432036</v>
      </c>
      <c r="AQ24" s="118">
        <f t="shared" si="36"/>
        <v>722552.73271694616</v>
      </c>
      <c r="AR24" s="118" t="str">
        <f t="shared" si="43"/>
        <v>-</v>
      </c>
      <c r="AS24" s="118" t="str">
        <f t="shared" si="44"/>
        <v>-</v>
      </c>
      <c r="AT24" s="118" t="str">
        <f t="shared" si="45"/>
        <v>-</v>
      </c>
      <c r="AU24" s="118"/>
      <c r="AV24" s="118" t="str">
        <f t="shared" si="46"/>
        <v>-</v>
      </c>
      <c r="AW24" s="118">
        <f t="shared" si="16"/>
        <v>722552.73271694616</v>
      </c>
      <c r="AX24" s="118">
        <f t="shared" si="37"/>
        <v>24</v>
      </c>
      <c r="AY24" s="118">
        <f t="shared" si="17"/>
        <v>3010.6363863206093</v>
      </c>
      <c r="AZ24" s="118">
        <f t="shared" si="38"/>
        <v>60</v>
      </c>
      <c r="BA24" s="118">
        <f t="shared" si="18"/>
        <v>180638.18317923657</v>
      </c>
    </row>
    <row r="25" spans="1:127" ht="16.5" thickBot="1" x14ac:dyDescent="0.3">
      <c r="A25" s="665"/>
      <c r="B25" s="20">
        <v>40000</v>
      </c>
      <c r="C25" s="20">
        <f t="shared" si="0"/>
        <v>1752000</v>
      </c>
      <c r="D25" s="20">
        <f t="shared" si="1"/>
        <v>160600</v>
      </c>
      <c r="E25" s="20">
        <f t="shared" si="39"/>
        <v>0</v>
      </c>
      <c r="F25" s="20">
        <f t="shared" si="39"/>
        <v>0</v>
      </c>
      <c r="G25" s="19" t="str">
        <f t="shared" si="19"/>
        <v>NEIN</v>
      </c>
      <c r="H25" s="20">
        <f t="shared" si="20"/>
        <v>0</v>
      </c>
      <c r="I25" s="20">
        <f t="shared" si="2"/>
        <v>1752000</v>
      </c>
      <c r="J25" s="20">
        <f t="shared" si="3"/>
        <v>160600</v>
      </c>
      <c r="K25" s="39">
        <f t="shared" si="4"/>
        <v>9.166666666666666E-2</v>
      </c>
      <c r="L25" s="56">
        <f t="shared" si="21"/>
        <v>30</v>
      </c>
      <c r="M25" s="311">
        <f t="shared" si="22"/>
        <v>63.55659669729161</v>
      </c>
      <c r="N25" s="23">
        <f t="shared" si="40"/>
        <v>95</v>
      </c>
      <c r="O25" s="121">
        <f t="shared" si="23"/>
        <v>95</v>
      </c>
      <c r="P25" s="24">
        <f t="shared" si="24"/>
        <v>1664400</v>
      </c>
      <c r="Q25" s="24">
        <f t="shared" si="25"/>
        <v>1057835.9954297217</v>
      </c>
      <c r="R25" s="24">
        <f t="shared" si="5"/>
        <v>36393.840274216709</v>
      </c>
      <c r="S25" s="24">
        <f t="shared" si="26"/>
        <v>12045</v>
      </c>
      <c r="T25" s="24">
        <f t="shared" si="27"/>
        <v>24090</v>
      </c>
      <c r="U25" s="24">
        <f t="shared" si="6"/>
        <v>112161.15972578329</v>
      </c>
      <c r="V25" s="24">
        <f t="shared" si="28"/>
        <v>482292.98682086816</v>
      </c>
      <c r="W25" s="24">
        <f t="shared" si="29"/>
        <v>100116.15972578329</v>
      </c>
      <c r="X25" s="24">
        <f t="shared" si="47"/>
        <v>290336.86320477154</v>
      </c>
      <c r="Y25" s="24">
        <f t="shared" si="30"/>
        <v>85</v>
      </c>
      <c r="Z25" s="24">
        <f t="shared" si="7"/>
        <v>1249792.1190458182</v>
      </c>
      <c r="AA25" s="32">
        <f t="shared" si="31"/>
        <v>1.1304347826086956</v>
      </c>
      <c r="AB25" s="24">
        <f t="shared" si="8"/>
        <v>1412808.4823996206</v>
      </c>
      <c r="AC25" s="38">
        <f t="shared" si="32"/>
        <v>2</v>
      </c>
      <c r="AD25" s="36">
        <f t="shared" si="9"/>
        <v>706404.24119981029</v>
      </c>
      <c r="AE25" s="37">
        <f t="shared" si="10"/>
        <v>17.660106029995259</v>
      </c>
      <c r="AF25" s="40">
        <f t="shared" si="33"/>
        <v>0.14000000000000001</v>
      </c>
      <c r="AG25" s="36">
        <f t="shared" si="11"/>
        <v>98896.593767973449</v>
      </c>
      <c r="AH25" s="255">
        <f t="shared" si="48"/>
        <v>606564.00457027846</v>
      </c>
      <c r="AI25" s="118">
        <f t="shared" si="12"/>
        <v>418320.0031519162</v>
      </c>
      <c r="AJ25" s="118">
        <f t="shared" si="34"/>
        <v>55</v>
      </c>
      <c r="AK25" s="118">
        <f t="shared" si="41"/>
        <v>760581.82391257491</v>
      </c>
      <c r="AL25" s="256">
        <f t="shared" si="35"/>
        <v>2083.7858189385615</v>
      </c>
      <c r="AM25" s="255">
        <f t="shared" si="13"/>
        <v>0</v>
      </c>
      <c r="AN25" s="118">
        <f t="shared" si="14"/>
        <v>0</v>
      </c>
      <c r="AO25" s="256" t="str">
        <f t="shared" si="42"/>
        <v>–</v>
      </c>
      <c r="AP25" s="118">
        <f t="shared" si="15"/>
        <v>418320.0031519162</v>
      </c>
      <c r="AQ25" s="118">
        <f t="shared" si="36"/>
        <v>760581.82391257491</v>
      </c>
      <c r="AR25" s="118" t="str">
        <f t="shared" si="43"/>
        <v>-</v>
      </c>
      <c r="AS25" s="118" t="str">
        <f t="shared" si="44"/>
        <v>-</v>
      </c>
      <c r="AT25" s="118" t="str">
        <f t="shared" si="45"/>
        <v>-</v>
      </c>
      <c r="AU25" s="118"/>
      <c r="AV25" s="118" t="str">
        <f t="shared" si="46"/>
        <v>-</v>
      </c>
      <c r="AW25" s="118">
        <f t="shared" si="16"/>
        <v>760581.82391257491</v>
      </c>
      <c r="AX25" s="118">
        <f t="shared" si="37"/>
        <v>24</v>
      </c>
      <c r="AY25" s="118">
        <f t="shared" si="17"/>
        <v>3169.0909329690621</v>
      </c>
      <c r="AZ25" s="118">
        <f t="shared" si="38"/>
        <v>60</v>
      </c>
      <c r="BA25" s="118">
        <f t="shared" si="18"/>
        <v>190145.45597814373</v>
      </c>
    </row>
    <row r="26" spans="1:127" ht="16.5" thickBot="1" x14ac:dyDescent="0.3">
      <c r="A26" s="372" t="s">
        <v>148</v>
      </c>
      <c r="B26" s="373">
        <f>'Dateneingabe und Ergebnisse'!F5</f>
        <v>15000</v>
      </c>
      <c r="C26" s="374">
        <f t="shared" si="0"/>
        <v>657000</v>
      </c>
      <c r="D26" s="374">
        <f t="shared" si="1"/>
        <v>60225</v>
      </c>
      <c r="E26" s="374">
        <f t="shared" si="39"/>
        <v>0</v>
      </c>
      <c r="F26" s="374">
        <f t="shared" si="39"/>
        <v>0</v>
      </c>
      <c r="G26" s="375" t="str">
        <f t="shared" si="19"/>
        <v>NEIN</v>
      </c>
      <c r="H26" s="375">
        <f t="shared" si="20"/>
        <v>0</v>
      </c>
      <c r="I26" s="374">
        <f t="shared" si="2"/>
        <v>657000</v>
      </c>
      <c r="J26" s="50">
        <f t="shared" si="3"/>
        <v>60225</v>
      </c>
      <c r="K26" s="52">
        <f t="shared" si="4"/>
        <v>9.166666666666666E-2</v>
      </c>
      <c r="L26" s="48">
        <f t="shared" si="21"/>
        <v>30</v>
      </c>
      <c r="M26" s="50">
        <f t="shared" si="22"/>
        <v>63.55659669729161</v>
      </c>
      <c r="N26" s="53">
        <f t="shared" si="40"/>
        <v>95</v>
      </c>
      <c r="O26" s="57">
        <f t="shared" si="23"/>
        <v>95</v>
      </c>
      <c r="P26" s="50">
        <f t="shared" si="24"/>
        <v>624150</v>
      </c>
      <c r="Q26" s="50">
        <f t="shared" si="25"/>
        <v>396688.49828614556</v>
      </c>
      <c r="R26" s="50">
        <f t="shared" si="5"/>
        <v>13647.690102831264</v>
      </c>
      <c r="S26" s="50">
        <f t="shared" si="26"/>
        <v>4516.875</v>
      </c>
      <c r="T26" s="50">
        <f t="shared" si="27"/>
        <v>9033.75</v>
      </c>
      <c r="U26" s="50">
        <f t="shared" si="6"/>
        <v>42060.434897168736</v>
      </c>
      <c r="V26" s="50">
        <f t="shared" si="28"/>
        <v>180859.87005782555</v>
      </c>
      <c r="W26" s="50">
        <f t="shared" si="29"/>
        <v>37543.559897168736</v>
      </c>
      <c r="X26" s="50">
        <f t="shared" si="47"/>
        <v>108876.32370178933</v>
      </c>
      <c r="Y26" s="50">
        <f t="shared" si="30"/>
        <v>85</v>
      </c>
      <c r="Z26" s="50">
        <f t="shared" si="7"/>
        <v>468672.04464218178</v>
      </c>
      <c r="AA26" s="54">
        <f>($AA$1/($AA$1-$AA$2))</f>
        <v>1.1304347826086956</v>
      </c>
      <c r="AB26" s="50">
        <f t="shared" si="8"/>
        <v>529803.18089985766</v>
      </c>
      <c r="AC26" s="51">
        <f t="shared" si="32"/>
        <v>2</v>
      </c>
      <c r="AD26" s="50">
        <f t="shared" si="9"/>
        <v>264901.59044992883</v>
      </c>
      <c r="AE26" s="53">
        <f t="shared" si="10"/>
        <v>17.660106029995255</v>
      </c>
      <c r="AF26" s="57">
        <f t="shared" si="33"/>
        <v>0.14000000000000001</v>
      </c>
      <c r="AG26" s="50">
        <f t="shared" si="11"/>
        <v>37086.22266299004</v>
      </c>
      <c r="AH26" s="49">
        <f t="shared" si="48"/>
        <v>227461.50171385441</v>
      </c>
      <c r="AI26" s="50">
        <f t="shared" si="12"/>
        <v>156870.00118196858</v>
      </c>
      <c r="AJ26" s="119">
        <f t="shared" si="34"/>
        <v>55</v>
      </c>
      <c r="AK26" s="50">
        <f t="shared" si="41"/>
        <v>285218.18396721559</v>
      </c>
      <c r="AL26" s="257">
        <f t="shared" si="35"/>
        <v>781.41968210196057</v>
      </c>
      <c r="AM26" s="262">
        <f t="shared" si="13"/>
        <v>0</v>
      </c>
      <c r="AN26" s="119">
        <f t="shared" si="14"/>
        <v>0</v>
      </c>
      <c r="AO26" s="263" t="str">
        <f t="shared" si="42"/>
        <v>–</v>
      </c>
      <c r="AP26" s="119">
        <f t="shared" si="15"/>
        <v>156870.00118196858</v>
      </c>
      <c r="AQ26" s="119">
        <f t="shared" si="36"/>
        <v>285218.18396721559</v>
      </c>
      <c r="AR26" s="119" t="str">
        <f t="shared" si="43"/>
        <v>-</v>
      </c>
      <c r="AS26" s="119" t="str">
        <f t="shared" si="44"/>
        <v>-</v>
      </c>
      <c r="AT26" s="119" t="str">
        <f t="shared" si="45"/>
        <v>-</v>
      </c>
      <c r="AU26" s="119"/>
      <c r="AV26" s="119" t="str">
        <f t="shared" si="46"/>
        <v>-</v>
      </c>
      <c r="AW26" s="119">
        <f t="shared" si="16"/>
        <v>285218.18396721559</v>
      </c>
      <c r="AX26" s="119">
        <f t="shared" si="37"/>
        <v>24</v>
      </c>
      <c r="AY26" s="119">
        <f t="shared" si="17"/>
        <v>1188.4090998633983</v>
      </c>
      <c r="AZ26" s="119">
        <f t="shared" si="38"/>
        <v>60</v>
      </c>
      <c r="BA26" s="119">
        <f t="shared" si="18"/>
        <v>71304.545991803898</v>
      </c>
    </row>
    <row r="27" spans="1:127" s="141" customFormat="1" ht="16.5" thickBot="1" x14ac:dyDescent="0.3">
      <c r="A27" s="376" t="s">
        <v>145</v>
      </c>
      <c r="B27" s="377">
        <f>'Dateneingabe und Ergebnisse'!F6</f>
        <v>20000</v>
      </c>
      <c r="C27" s="378">
        <f t="shared" si="0"/>
        <v>876000</v>
      </c>
      <c r="D27" s="378">
        <f t="shared" si="1"/>
        <v>80300</v>
      </c>
      <c r="E27" s="378">
        <f t="shared" si="39"/>
        <v>0</v>
      </c>
      <c r="F27" s="378">
        <f t="shared" si="39"/>
        <v>0</v>
      </c>
      <c r="G27" s="379" t="str">
        <f t="shared" si="19"/>
        <v>NEIN</v>
      </c>
      <c r="H27" s="379">
        <f t="shared" si="20"/>
        <v>0</v>
      </c>
      <c r="I27" s="378">
        <f>IF(G27="NEIN",C27,C27*(1-H27/100))</f>
        <v>876000</v>
      </c>
      <c r="J27" s="143">
        <f>B27*0.011*365+E27</f>
        <v>80300</v>
      </c>
      <c r="K27" s="145">
        <f>J27/I27</f>
        <v>9.166666666666666E-2</v>
      </c>
      <c r="L27" s="146">
        <f t="shared" si="21"/>
        <v>30</v>
      </c>
      <c r="M27" s="143">
        <f t="shared" si="22"/>
        <v>63.55659669729161</v>
      </c>
      <c r="N27" s="238">
        <v>85</v>
      </c>
      <c r="O27" s="239">
        <f>(N27-H27)/(100-H27)*100</f>
        <v>85</v>
      </c>
      <c r="P27" s="143">
        <f>I27*O27/100</f>
        <v>744600</v>
      </c>
      <c r="Q27" s="143">
        <f>P27*M27/100</f>
        <v>473242.41900803335</v>
      </c>
      <c r="R27" s="143">
        <f>AH27*$R$2</f>
        <v>16281.454859517999</v>
      </c>
      <c r="S27" s="143">
        <f>J27*$S$2</f>
        <v>6022.5</v>
      </c>
      <c r="T27" s="153">
        <f>J27*T29</f>
        <v>24090</v>
      </c>
      <c r="U27" s="143">
        <f>J27-R27-T27+S27</f>
        <v>45951.045140482005</v>
      </c>
      <c r="V27" s="143">
        <f>U27*4.3</f>
        <v>197589.49410407263</v>
      </c>
      <c r="W27" s="143">
        <f>J27-R27-T27</f>
        <v>39928.545140482005</v>
      </c>
      <c r="X27" s="143">
        <f>W27*2.9</f>
        <v>115792.78090739781</v>
      </c>
      <c r="Y27" s="143">
        <f>100-T27/J27*100</f>
        <v>70</v>
      </c>
      <c r="Z27" s="143">
        <f>Q27+V27-X27</f>
        <v>555039.13220470818</v>
      </c>
      <c r="AA27" s="149">
        <f>($AA$1/($AA$1-$AA$2))</f>
        <v>1.1304347826086956</v>
      </c>
      <c r="AB27" s="143">
        <f>Z27*AA27</f>
        <v>627435.54075314838</v>
      </c>
      <c r="AC27" s="144"/>
      <c r="AD27" s="143"/>
      <c r="AE27" s="147"/>
      <c r="AF27" s="148"/>
      <c r="AG27" s="143"/>
      <c r="AH27" s="142">
        <f>P27*((100-M27)/100)</f>
        <v>271357.58099196665</v>
      </c>
      <c r="AI27" s="143">
        <f>AH27/$AI$2</f>
        <v>187143.15930480461</v>
      </c>
      <c r="AJ27" s="150">
        <f t="shared" si="34"/>
        <v>55</v>
      </c>
      <c r="AK27" s="143">
        <f t="shared" si="41"/>
        <v>340260.28964509926</v>
      </c>
      <c r="AL27" s="258">
        <f>AK27/365</f>
        <v>932.21997163040896</v>
      </c>
      <c r="AM27" s="264">
        <f>C27-I27</f>
        <v>0</v>
      </c>
      <c r="AN27" s="150">
        <f>AM27/$AI$2</f>
        <v>0</v>
      </c>
      <c r="AO27" s="265" t="str">
        <f t="shared" si="42"/>
        <v>–</v>
      </c>
      <c r="AP27" s="150">
        <f t="shared" si="15"/>
        <v>187143.15930480461</v>
      </c>
      <c r="AQ27" s="150">
        <f t="shared" si="36"/>
        <v>340260.28964509926</v>
      </c>
      <c r="AR27" s="150" t="str">
        <f t="shared" si="43"/>
        <v>-</v>
      </c>
      <c r="AS27" s="150" t="str">
        <f t="shared" si="44"/>
        <v>-</v>
      </c>
      <c r="AT27" s="150" t="str">
        <f t="shared" si="45"/>
        <v>-</v>
      </c>
      <c r="AU27" s="150"/>
      <c r="AV27" s="150" t="str">
        <f t="shared" si="46"/>
        <v>-</v>
      </c>
      <c r="AW27" s="150">
        <f t="shared" si="16"/>
        <v>340260.28964509926</v>
      </c>
      <c r="AX27" s="150">
        <f t="shared" si="37"/>
        <v>24</v>
      </c>
      <c r="AY27" s="150">
        <f t="shared" si="17"/>
        <v>1417.7512068545802</v>
      </c>
      <c r="AZ27" s="150">
        <f t="shared" si="38"/>
        <v>60</v>
      </c>
      <c r="BA27" s="150">
        <f>AY27*AZ27</f>
        <v>85065.072411274814</v>
      </c>
      <c r="BB27" s="23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x14ac:dyDescent="0.25">
      <c r="A28" s="369"/>
      <c r="B28" s="44"/>
      <c r="C28" s="44"/>
      <c r="D28" s="44"/>
      <c r="E28" s="44"/>
      <c r="F28" s="44"/>
      <c r="G28" s="44"/>
      <c r="H28" s="44"/>
      <c r="I28" s="44"/>
      <c r="L28" s="240"/>
      <c r="M28" s="241"/>
      <c r="N28" s="242">
        <f>Q6+AH6+AM6</f>
        <v>83220</v>
      </c>
      <c r="T28" s="27" t="s">
        <v>141</v>
      </c>
      <c r="AA28" s="29"/>
      <c r="AE28" s="29"/>
    </row>
    <row r="29" spans="1:127" x14ac:dyDescent="0.25">
      <c r="A29" s="369" t="s">
        <v>235</v>
      </c>
      <c r="B29" s="44"/>
      <c r="C29" s="44"/>
      <c r="D29" s="44"/>
      <c r="E29" s="44"/>
      <c r="F29" s="44"/>
      <c r="G29" s="44"/>
      <c r="H29" s="44"/>
      <c r="I29" s="44"/>
      <c r="L29" s="243"/>
      <c r="M29" s="244" t="s">
        <v>134</v>
      </c>
      <c r="N29" s="245">
        <f>N28/C6*100</f>
        <v>95</v>
      </c>
      <c r="T29" s="134">
        <v>0.3</v>
      </c>
      <c r="Z29" s="109"/>
      <c r="AA29" s="29"/>
      <c r="AE29" s="29"/>
      <c r="AH29" s="140"/>
    </row>
    <row r="30" spans="1:127" ht="31.5" x14ac:dyDescent="0.45">
      <c r="A30" s="369"/>
      <c r="B30" s="686" t="s">
        <v>258</v>
      </c>
      <c r="C30" s="687"/>
      <c r="D30" s="687"/>
      <c r="E30" s="687"/>
      <c r="F30" s="687"/>
      <c r="G30" s="688"/>
      <c r="H30" s="688"/>
      <c r="I30" s="688"/>
      <c r="Z30" s="133"/>
      <c r="AH30" s="140"/>
    </row>
    <row r="31" spans="1:127" x14ac:dyDescent="0.25">
      <c r="A31" s="369"/>
      <c r="B31" s="44"/>
      <c r="C31" s="44"/>
      <c r="D31" s="44" t="s">
        <v>130</v>
      </c>
      <c r="E31" s="484">
        <f>'Fixe Parameter'!C6*'Fixe Parameter'!C5</f>
        <v>8.6999999999999994E-2</v>
      </c>
      <c r="F31" s="44"/>
      <c r="G31" s="44"/>
      <c r="H31" s="44"/>
      <c r="I31" s="44"/>
      <c r="L31" s="25"/>
      <c r="AK31" s="15" t="s">
        <v>137</v>
      </c>
      <c r="AL31" s="15"/>
    </row>
    <row r="32" spans="1:127" ht="16.5" thickBot="1" x14ac:dyDescent="0.3">
      <c r="A32" s="369"/>
      <c r="B32" s="44"/>
      <c r="C32" s="44"/>
      <c r="D32" s="44" t="s">
        <v>129</v>
      </c>
      <c r="E32" s="485">
        <f>'Fixe Parameter'!C7</f>
        <v>0.06</v>
      </c>
      <c r="F32" s="44"/>
      <c r="G32" s="44"/>
      <c r="H32" s="44"/>
      <c r="I32" s="44"/>
      <c r="L32" s="25"/>
      <c r="AK32" s="42">
        <f>AK36/AH36</f>
        <v>1.149425287356322</v>
      </c>
      <c r="AL32" s="42"/>
    </row>
    <row r="33" spans="1:127" ht="16.5" thickBot="1" x14ac:dyDescent="0.3">
      <c r="A33" s="369"/>
      <c r="B33" s="689" t="s">
        <v>40</v>
      </c>
      <c r="C33" s="690"/>
      <c r="D33" s="690"/>
      <c r="E33" s="690"/>
      <c r="F33" s="690"/>
      <c r="G33" s="690"/>
      <c r="H33" s="690"/>
      <c r="I33" s="691"/>
      <c r="J33" s="694"/>
      <c r="K33" s="695"/>
      <c r="L33" s="111" t="s">
        <v>56</v>
      </c>
      <c r="M33" s="675" t="s">
        <v>79</v>
      </c>
      <c r="N33" s="676"/>
      <c r="O33" s="676"/>
      <c r="P33" s="676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8"/>
      <c r="AC33" s="668" t="s">
        <v>57</v>
      </c>
      <c r="AD33" s="669"/>
      <c r="AE33" s="669"/>
      <c r="AF33" s="669"/>
      <c r="AG33" s="670"/>
      <c r="AH33" s="671" t="s">
        <v>58</v>
      </c>
      <c r="AI33" s="672"/>
      <c r="AJ33" s="672"/>
      <c r="AK33" s="672"/>
      <c r="AL33" s="672"/>
      <c r="AM33" s="672"/>
      <c r="AN33" s="672"/>
      <c r="AO33" s="672"/>
      <c r="AP33" s="673"/>
      <c r="AQ33" s="673"/>
      <c r="AR33" s="673"/>
      <c r="AS33" s="673"/>
      <c r="AT33" s="673"/>
      <c r="AU33" s="673"/>
      <c r="AV33" s="673"/>
      <c r="AW33" s="673"/>
      <c r="AX33" s="673"/>
      <c r="AY33" s="673"/>
      <c r="AZ33" s="673"/>
      <c r="BA33" s="674"/>
      <c r="BC33" s="680" t="s">
        <v>126</v>
      </c>
      <c r="BD33" s="681"/>
      <c r="BE33" s="681"/>
      <c r="BF33" s="681"/>
      <c r="BG33" s="681"/>
      <c r="BH33" s="681"/>
      <c r="BI33" s="682"/>
      <c r="BK33" s="659" t="s">
        <v>151</v>
      </c>
      <c r="BL33" s="660"/>
      <c r="BM33" s="660"/>
      <c r="BN33" s="660"/>
      <c r="BO33" s="660"/>
      <c r="BP33" s="660"/>
      <c r="BQ33" s="660"/>
      <c r="BR33" s="660"/>
      <c r="BS33" s="660"/>
      <c r="BT33" s="661"/>
    </row>
    <row r="34" spans="1:127" s="16" customFormat="1" ht="54.75" customHeight="1" x14ac:dyDescent="0.25">
      <c r="A34" s="380"/>
      <c r="B34" s="18" t="s">
        <v>92</v>
      </c>
      <c r="C34" s="18" t="s">
        <v>7</v>
      </c>
      <c r="D34" s="18" t="s">
        <v>36</v>
      </c>
      <c r="E34" s="18" t="s">
        <v>41</v>
      </c>
      <c r="F34" s="18" t="s">
        <v>34</v>
      </c>
      <c r="G34" s="18" t="s">
        <v>10</v>
      </c>
      <c r="H34" s="18" t="s">
        <v>91</v>
      </c>
      <c r="I34" s="18" t="s">
        <v>8</v>
      </c>
      <c r="J34" s="18" t="s">
        <v>39</v>
      </c>
      <c r="K34" s="18" t="s">
        <v>35</v>
      </c>
      <c r="L34" s="55" t="s">
        <v>0</v>
      </c>
      <c r="M34" s="21" t="s">
        <v>171</v>
      </c>
      <c r="N34" s="21" t="s">
        <v>132</v>
      </c>
      <c r="O34" s="21" t="s">
        <v>133</v>
      </c>
      <c r="P34" s="21" t="s">
        <v>42</v>
      </c>
      <c r="Q34" s="21" t="s">
        <v>9</v>
      </c>
      <c r="R34" s="21" t="s">
        <v>47</v>
      </c>
      <c r="S34" s="21" t="s">
        <v>94</v>
      </c>
      <c r="T34" s="21" t="s">
        <v>95</v>
      </c>
      <c r="U34" s="21" t="s">
        <v>97</v>
      </c>
      <c r="V34" s="21" t="s">
        <v>43</v>
      </c>
      <c r="W34" s="21" t="s">
        <v>98</v>
      </c>
      <c r="X34" s="21" t="s">
        <v>45</v>
      </c>
      <c r="Y34" s="21" t="s">
        <v>48</v>
      </c>
      <c r="Z34" s="21" t="s">
        <v>51</v>
      </c>
      <c r="AA34" s="30" t="s">
        <v>23</v>
      </c>
      <c r="AB34" s="21" t="s">
        <v>52</v>
      </c>
      <c r="AC34" s="33" t="s">
        <v>24</v>
      </c>
      <c r="AD34" s="33" t="s">
        <v>53</v>
      </c>
      <c r="AE34" s="34" t="s">
        <v>31</v>
      </c>
      <c r="AF34" s="33" t="s">
        <v>29</v>
      </c>
      <c r="AG34" s="33" t="s">
        <v>54</v>
      </c>
      <c r="AH34" s="248" t="s">
        <v>65</v>
      </c>
      <c r="AI34" s="249" t="s">
        <v>200</v>
      </c>
      <c r="AJ34" s="249" t="s">
        <v>194</v>
      </c>
      <c r="AK34" s="249" t="s">
        <v>199</v>
      </c>
      <c r="AL34" s="259" t="s">
        <v>199</v>
      </c>
      <c r="AM34" s="248" t="s">
        <v>66</v>
      </c>
      <c r="AN34" s="249" t="s">
        <v>198</v>
      </c>
      <c r="AO34" s="259" t="s">
        <v>195</v>
      </c>
      <c r="AP34" s="113" t="s">
        <v>111</v>
      </c>
      <c r="AQ34" s="113" t="s">
        <v>68</v>
      </c>
      <c r="AR34" s="113" t="s">
        <v>109</v>
      </c>
      <c r="AS34" s="113" t="s">
        <v>112</v>
      </c>
      <c r="AT34" s="113" t="s">
        <v>67</v>
      </c>
      <c r="AU34" s="216" t="s">
        <v>153</v>
      </c>
      <c r="AV34" s="34" t="s">
        <v>139</v>
      </c>
      <c r="AW34" s="545" t="s">
        <v>373</v>
      </c>
      <c r="AX34" s="112" t="s">
        <v>60</v>
      </c>
      <c r="AY34" s="112" t="s">
        <v>62</v>
      </c>
      <c r="AZ34" s="112" t="s">
        <v>63</v>
      </c>
      <c r="BA34" s="112" t="s">
        <v>71</v>
      </c>
      <c r="BB34" s="233"/>
      <c r="BC34" s="152" t="s">
        <v>115</v>
      </c>
      <c r="BD34" s="152" t="s">
        <v>115</v>
      </c>
      <c r="BE34" s="152" t="s">
        <v>116</v>
      </c>
      <c r="BF34" s="152" t="s">
        <v>117</v>
      </c>
      <c r="BG34" s="152" t="s">
        <v>120</v>
      </c>
      <c r="BH34" s="152" t="s">
        <v>121</v>
      </c>
      <c r="BI34" s="156" t="s">
        <v>142</v>
      </c>
      <c r="BJ34" s="13"/>
      <c r="BK34" s="218" t="s">
        <v>151</v>
      </c>
      <c r="BL34" s="219" t="s">
        <v>154</v>
      </c>
      <c r="BM34" s="218" t="s">
        <v>155</v>
      </c>
      <c r="BN34" s="218" t="s">
        <v>156</v>
      </c>
      <c r="BO34" s="219" t="s">
        <v>158</v>
      </c>
      <c r="BP34" s="218" t="s">
        <v>159</v>
      </c>
      <c r="BQ34" s="218" t="s">
        <v>160</v>
      </c>
      <c r="BR34" s="219" t="s">
        <v>161</v>
      </c>
      <c r="BS34" s="218" t="s">
        <v>164</v>
      </c>
      <c r="BT34" s="218" t="s">
        <v>162</v>
      </c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ht="18.75" x14ac:dyDescent="0.35">
      <c r="A35" s="369"/>
      <c r="B35" s="19" t="s">
        <v>93</v>
      </c>
      <c r="C35" s="19" t="s">
        <v>4</v>
      </c>
      <c r="D35" s="19" t="s">
        <v>37</v>
      </c>
      <c r="E35" s="19" t="s">
        <v>37</v>
      </c>
      <c r="F35" s="19" t="s">
        <v>6</v>
      </c>
      <c r="G35" s="19" t="s">
        <v>14</v>
      </c>
      <c r="H35" s="19" t="s">
        <v>6</v>
      </c>
      <c r="I35" s="19" t="s">
        <v>4</v>
      </c>
      <c r="J35" s="19" t="s">
        <v>37</v>
      </c>
      <c r="K35" s="19" t="s">
        <v>14</v>
      </c>
      <c r="L35" s="56" t="s">
        <v>3</v>
      </c>
      <c r="M35" s="22" t="s">
        <v>6</v>
      </c>
      <c r="N35" s="22" t="s">
        <v>6</v>
      </c>
      <c r="O35" s="22" t="s">
        <v>6</v>
      </c>
      <c r="P35" s="22" t="s">
        <v>4</v>
      </c>
      <c r="Q35" s="22" t="s">
        <v>44</v>
      </c>
      <c r="R35" s="22" t="s">
        <v>37</v>
      </c>
      <c r="S35" s="22" t="s">
        <v>37</v>
      </c>
      <c r="T35" s="22" t="s">
        <v>37</v>
      </c>
      <c r="U35" s="22" t="s">
        <v>37</v>
      </c>
      <c r="V35" s="22" t="s">
        <v>44</v>
      </c>
      <c r="W35" s="22" t="s">
        <v>37</v>
      </c>
      <c r="X35" s="22" t="s">
        <v>46</v>
      </c>
      <c r="Y35" s="22" t="s">
        <v>6</v>
      </c>
      <c r="Z35" s="22" t="s">
        <v>46</v>
      </c>
      <c r="AA35" s="31" t="s">
        <v>14</v>
      </c>
      <c r="AB35" s="114" t="s">
        <v>25</v>
      </c>
      <c r="AC35" s="115" t="s">
        <v>26</v>
      </c>
      <c r="AD35" s="115" t="s">
        <v>27</v>
      </c>
      <c r="AE35" s="35" t="s">
        <v>55</v>
      </c>
      <c r="AF35" s="115" t="s">
        <v>30</v>
      </c>
      <c r="AG35" s="115" t="s">
        <v>28</v>
      </c>
      <c r="AH35" s="250" t="s">
        <v>4</v>
      </c>
      <c r="AI35" s="116" t="s">
        <v>110</v>
      </c>
      <c r="AJ35" s="116" t="s">
        <v>6</v>
      </c>
      <c r="AK35" s="251" t="s">
        <v>59</v>
      </c>
      <c r="AL35" s="252" t="s">
        <v>136</v>
      </c>
      <c r="AM35" s="250" t="s">
        <v>4</v>
      </c>
      <c r="AN35" s="116" t="s">
        <v>110</v>
      </c>
      <c r="AO35" s="260" t="s">
        <v>6</v>
      </c>
      <c r="AP35" s="117" t="s">
        <v>110</v>
      </c>
      <c r="AQ35" s="117" t="s">
        <v>59</v>
      </c>
      <c r="AR35" s="117" t="s">
        <v>128</v>
      </c>
      <c r="AS35" s="117" t="s">
        <v>110</v>
      </c>
      <c r="AT35" s="117" t="s">
        <v>110</v>
      </c>
      <c r="AU35" s="217" t="s">
        <v>4</v>
      </c>
      <c r="AV35" s="35" t="s">
        <v>6</v>
      </c>
      <c r="AW35" s="217" t="s">
        <v>59</v>
      </c>
      <c r="AX35" s="116" t="s">
        <v>6</v>
      </c>
      <c r="AY35" s="116" t="s">
        <v>61</v>
      </c>
      <c r="AZ35" s="116" t="s">
        <v>64</v>
      </c>
      <c r="BA35" s="116" t="s">
        <v>28</v>
      </c>
      <c r="BC35" s="155" t="s">
        <v>59</v>
      </c>
      <c r="BD35" s="155" t="s">
        <v>118</v>
      </c>
      <c r="BE35" s="155" t="s">
        <v>6</v>
      </c>
      <c r="BF35" s="155" t="s">
        <v>119</v>
      </c>
      <c r="BG35" s="152" t="s">
        <v>1</v>
      </c>
      <c r="BH35" s="152" t="s">
        <v>114</v>
      </c>
      <c r="BI35" s="152" t="s">
        <v>122</v>
      </c>
      <c r="BK35" s="218" t="s">
        <v>108</v>
      </c>
      <c r="BL35" s="219" t="s">
        <v>152</v>
      </c>
      <c r="BM35" s="218" t="s">
        <v>166</v>
      </c>
      <c r="BN35" s="218" t="s">
        <v>167</v>
      </c>
      <c r="BO35" s="219" t="s">
        <v>168</v>
      </c>
      <c r="BP35" s="218" t="s">
        <v>6</v>
      </c>
      <c r="BQ35" s="218" t="s">
        <v>169</v>
      </c>
      <c r="BR35" s="219" t="s">
        <v>163</v>
      </c>
      <c r="BS35" s="218" t="s">
        <v>30</v>
      </c>
      <c r="BT35" s="218" t="s">
        <v>72</v>
      </c>
    </row>
    <row r="36" spans="1:127" s="132" customFormat="1" ht="15.75" customHeight="1" x14ac:dyDescent="0.25">
      <c r="A36" s="666" t="s">
        <v>113</v>
      </c>
      <c r="B36" s="122">
        <v>2000</v>
      </c>
      <c r="C36" s="122">
        <f t="shared" ref="C36:C57" si="49">B36*0.12*365</f>
        <v>87600</v>
      </c>
      <c r="D36" s="122">
        <f t="shared" ref="D36:D57" si="50">B36*0.011*365</f>
        <v>8030</v>
      </c>
      <c r="E36" s="122">
        <f t="shared" ref="E36:E59" si="51">($E$31*AI36+$E$32*AN36)*AV36/100</f>
        <v>876.0221816593762</v>
      </c>
      <c r="F36" s="122">
        <f>E36/D36*100</f>
        <v>10.90936714395238</v>
      </c>
      <c r="G36" s="384" t="str">
        <f>'Dateneingabe und Ergebnisse'!I10</f>
        <v>NEIN</v>
      </c>
      <c r="H36" s="385">
        <f>IF('Dateneingabe und Ergebnisse'!I11="–",0,'Dateneingabe und Ergebnisse'!I11)</f>
        <v>0</v>
      </c>
      <c r="I36" s="122">
        <f t="shared" ref="I36:I60" si="52">IF(G36="NEIN",C36,C36*(1-H36/100))</f>
        <v>87600</v>
      </c>
      <c r="J36" s="122">
        <f t="shared" ref="J36:J60" si="53">B36*0.011*365+E36</f>
        <v>8906.0221816593767</v>
      </c>
      <c r="K36" s="123">
        <f t="shared" ref="K36:K56" si="54">J36/I36</f>
        <v>0.10166691988195635</v>
      </c>
      <c r="L36" s="213">
        <f>'Dateneingabe und Ergebnisse'!I12</f>
        <v>15</v>
      </c>
      <c r="M36" s="124">
        <f t="shared" ref="M36:M56" si="55">IF(G36="NEIN",9.4345*LN(L36)+32.468-1,8.8152*LN(L36)+39.505-1)</f>
        <v>57.017099622298801</v>
      </c>
      <c r="N36" s="135">
        <f>'Dateneingabe und Ergebnisse'!I8</f>
        <v>95</v>
      </c>
      <c r="O36" s="125">
        <f>(N36-H36)/(100-H36)*100</f>
        <v>95</v>
      </c>
      <c r="P36" s="126">
        <f>I36*O36/100</f>
        <v>83220</v>
      </c>
      <c r="Q36" s="126">
        <f>P36*M36/100</f>
        <v>47449.630305677063</v>
      </c>
      <c r="R36" s="126">
        <f t="shared" ref="R36:R56" si="56">AH36*$R$2</f>
        <v>2146.222181659376</v>
      </c>
      <c r="S36" s="126">
        <f>J36*$S$2</f>
        <v>667.9516636244532</v>
      </c>
      <c r="T36" s="126">
        <f>J36*$T$2</f>
        <v>1335.9033272489064</v>
      </c>
      <c r="U36" s="126">
        <f>J36-R36-T36+S36</f>
        <v>6091.8483363755477</v>
      </c>
      <c r="V36" s="126">
        <f>U36*4.3</f>
        <v>26194.947846414852</v>
      </c>
      <c r="W36" s="126">
        <f>J36-R36-T36</f>
        <v>5423.8966727510942</v>
      </c>
      <c r="X36" s="126">
        <f>W36*2.9</f>
        <v>15729.300350978172</v>
      </c>
      <c r="Y36" s="126">
        <f>100-T36/J36*100</f>
        <v>85</v>
      </c>
      <c r="Z36" s="126">
        <f t="shared" ref="Z36:Z56" si="57">Q36+V36-X36</f>
        <v>57915.277801113742</v>
      </c>
      <c r="AA36" s="127">
        <f>($AA$1/($AA$1-$AA$2))</f>
        <v>1.1304347826086956</v>
      </c>
      <c r="AB36" s="126">
        <f t="shared" ref="AB36:AB56" si="58">Z36*AA36</f>
        <v>65469.444470824223</v>
      </c>
      <c r="AC36" s="136">
        <f>'Dateneingabe und Ergebnisse'!I15</f>
        <v>2</v>
      </c>
      <c r="AD36" s="128">
        <f t="shared" ref="AD36:AD56" si="59">AB36/AC36</f>
        <v>32734.722235412111</v>
      </c>
      <c r="AE36" s="129">
        <f t="shared" ref="AE36:AE58" si="60">AD36/B36</f>
        <v>16.367361117706057</v>
      </c>
      <c r="AF36" s="137">
        <f>'Dateneingabe und Ergebnisse'!F16</f>
        <v>0.14000000000000001</v>
      </c>
      <c r="AG36" s="128">
        <f t="shared" ref="AG36:AG56" si="61">AD36*AF36</f>
        <v>4582.8611129576957</v>
      </c>
      <c r="AH36" s="253">
        <f>P36*((100-M36)/100)</f>
        <v>35770.369694322937</v>
      </c>
      <c r="AI36" s="130">
        <f t="shared" ref="AI36:AI60" si="62">AH36/$AI$2</f>
        <v>24669.220478843406</v>
      </c>
      <c r="AJ36" s="138">
        <f>'Dateneingabe und Ergebnisse'!I18</f>
        <v>60</v>
      </c>
      <c r="AK36" s="130">
        <f>AI36/AJ36*100</f>
        <v>41115.367464739014</v>
      </c>
      <c r="AL36" s="254">
        <f>AK36/365</f>
        <v>112.64484236914798</v>
      </c>
      <c r="AM36" s="253">
        <f t="shared" ref="AM36:AM56" si="63">C36-I36</f>
        <v>0</v>
      </c>
      <c r="AN36" s="130">
        <f t="shared" ref="AN36:AN60" si="64">AM36/$AI$2</f>
        <v>0</v>
      </c>
      <c r="AO36" s="266" t="str">
        <f>'Dateneingabe und Ergebnisse'!I17</f>
        <v>–</v>
      </c>
      <c r="AP36" s="130">
        <f t="shared" ref="AP36:AP60" si="65">AI36+AN36</f>
        <v>24669.220478843406</v>
      </c>
      <c r="AQ36" s="130">
        <f>IF(AO36&lt;&gt;"–",AK36+AN36/AO36*100,AK36)</f>
        <v>41115.367464739014</v>
      </c>
      <c r="AR36" s="130">
        <f>'Fixe Parameter'!C4</f>
        <v>20</v>
      </c>
      <c r="AS36" s="130">
        <f t="shared" ref="AS36:AS59" si="66">AR36/1000*B36*365</f>
        <v>14600</v>
      </c>
      <c r="AT36" s="130">
        <f t="shared" ref="AT36:AT59" si="67">+AP36-AS36</f>
        <v>10069.220478843406</v>
      </c>
      <c r="AU36" s="130">
        <f>AT36*$AI$2</f>
        <v>14600.369694322939</v>
      </c>
      <c r="AV36" s="139">
        <f t="shared" ref="AV36:AV59" si="68">AT36/AP36*100</f>
        <v>40.816938206372917</v>
      </c>
      <c r="AW36" s="130">
        <f>AQ36-AT36</f>
        <v>31046.146985895608</v>
      </c>
      <c r="AX36" s="138">
        <f>'Dateneingabe und Ergebnisse'!I21</f>
        <v>26</v>
      </c>
      <c r="AY36" s="118">
        <f t="shared" ref="AY36:AY60" si="69">AW36/(AX36/100)/1000</f>
        <v>119.40825763806002</v>
      </c>
      <c r="AZ36" s="138">
        <f>'Dateneingabe und Ergebnisse'!I22</f>
        <v>60</v>
      </c>
      <c r="BA36" s="130">
        <f t="shared" ref="BA36:BA56" si="70">AY36*AZ36</f>
        <v>7164.4954582836017</v>
      </c>
      <c r="BB36" s="234"/>
      <c r="BC36" s="120"/>
      <c r="BD36" s="120"/>
      <c r="BE36" s="120"/>
      <c r="BF36" s="120"/>
      <c r="BG36" s="120"/>
      <c r="BH36" s="120"/>
      <c r="BI36" s="120"/>
      <c r="BJ36" s="13"/>
      <c r="BK36" s="218" t="str">
        <f>'Dateneingabe und Ergebnisse'!I23</f>
        <v>NEIN</v>
      </c>
      <c r="BL36" s="221">
        <f t="shared" ref="BL36:BL56" si="71">AU36</f>
        <v>14600.369694322939</v>
      </c>
      <c r="BM36" s="218">
        <v>0.35</v>
      </c>
      <c r="BN36" s="221">
        <f>BL36*BM36</f>
        <v>5110.1293930130287</v>
      </c>
      <c r="BO36" s="223">
        <f>'Fixe Parameter'!C8</f>
        <v>10</v>
      </c>
      <c r="BP36" s="222">
        <f>'Dateneingabe und Ergebnisse'!I24</f>
        <v>0</v>
      </c>
      <c r="BQ36" s="218">
        <f>BO36*BP36/100</f>
        <v>0</v>
      </c>
      <c r="BR36" s="221">
        <f>IF(BK36="NEIN",0,BN36*BQ36)</f>
        <v>0</v>
      </c>
      <c r="BS36" s="222">
        <f>'Dateneingabe und Ergebnisse'!I25</f>
        <v>0</v>
      </c>
      <c r="BT36" s="221">
        <f>BR36*BS36</f>
        <v>0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27" x14ac:dyDescent="0.25">
      <c r="A37" s="667"/>
      <c r="B37" s="20">
        <v>4000</v>
      </c>
      <c r="C37" s="20">
        <f t="shared" si="49"/>
        <v>175200</v>
      </c>
      <c r="D37" s="20">
        <f t="shared" si="50"/>
        <v>16060</v>
      </c>
      <c r="E37" s="20">
        <f t="shared" si="51"/>
        <v>1752.0443633187524</v>
      </c>
      <c r="F37" s="20">
        <f t="shared" ref="F37:F58" si="72">E37/D37*100</f>
        <v>10.90936714395238</v>
      </c>
      <c r="G37" s="19" t="str">
        <f t="shared" ref="G37:G61" si="73">G36</f>
        <v>NEIN</v>
      </c>
      <c r="H37" s="19">
        <f t="shared" ref="H37:H61" si="74">H36</f>
        <v>0</v>
      </c>
      <c r="I37" s="20">
        <f t="shared" si="52"/>
        <v>175200</v>
      </c>
      <c r="J37" s="20">
        <f t="shared" si="53"/>
        <v>17812.044363318753</v>
      </c>
      <c r="K37" s="39">
        <f t="shared" si="54"/>
        <v>0.10166691988195635</v>
      </c>
      <c r="L37" s="56">
        <f t="shared" ref="L37:L61" si="75">L36</f>
        <v>15</v>
      </c>
      <c r="M37" s="23">
        <f t="shared" si="55"/>
        <v>57.017099622298801</v>
      </c>
      <c r="N37" s="23">
        <f>N36</f>
        <v>95</v>
      </c>
      <c r="O37" s="121">
        <f t="shared" ref="O37:O60" si="76">(N37-H37)/(100-H37)*100</f>
        <v>95</v>
      </c>
      <c r="P37" s="24">
        <f t="shared" ref="P37:P60" si="77">I37*O37/100</f>
        <v>166440</v>
      </c>
      <c r="Q37" s="24">
        <f t="shared" ref="Q37:Q56" si="78">P37*M37/100</f>
        <v>94899.260611354126</v>
      </c>
      <c r="R37" s="24">
        <f t="shared" si="56"/>
        <v>4292.444363318752</v>
      </c>
      <c r="S37" s="24">
        <f t="shared" ref="S37:S56" si="79">J37*$S$2</f>
        <v>1335.9033272489064</v>
      </c>
      <c r="T37" s="24">
        <f t="shared" ref="T37:T56" si="80">J37*$T$2</f>
        <v>2671.8066544978128</v>
      </c>
      <c r="U37" s="24">
        <f t="shared" ref="U37:U56" si="81">J37-R37-T37+S37</f>
        <v>12183.696672751095</v>
      </c>
      <c r="V37" s="24">
        <f t="shared" ref="V37:V56" si="82">U37*4.3</f>
        <v>52389.895692829705</v>
      </c>
      <c r="W37" s="24">
        <f t="shared" ref="W37:W56" si="83">J37-R37-T37</f>
        <v>10847.793345502188</v>
      </c>
      <c r="X37" s="24">
        <f>W37*2.9</f>
        <v>31458.600701956344</v>
      </c>
      <c r="Y37" s="24">
        <f t="shared" ref="Y37:Y56" si="84">100-T37/J37*100</f>
        <v>85</v>
      </c>
      <c r="Z37" s="24">
        <f t="shared" si="57"/>
        <v>115830.55560222748</v>
      </c>
      <c r="AA37" s="32">
        <f t="shared" ref="AA37:AA59" si="85">AA36</f>
        <v>1.1304347826086956</v>
      </c>
      <c r="AB37" s="24">
        <f t="shared" si="58"/>
        <v>130938.88894164845</v>
      </c>
      <c r="AC37" s="38">
        <f t="shared" ref="AC37:AC59" si="86">AC36</f>
        <v>2</v>
      </c>
      <c r="AD37" s="36">
        <f t="shared" si="59"/>
        <v>65469.444470824223</v>
      </c>
      <c r="AE37" s="37">
        <f t="shared" si="60"/>
        <v>16.367361117706057</v>
      </c>
      <c r="AF37" s="40">
        <f t="shared" ref="AF37:AF59" si="87">AF36</f>
        <v>0.14000000000000001</v>
      </c>
      <c r="AG37" s="36">
        <f t="shared" si="61"/>
        <v>9165.7222259153914</v>
      </c>
      <c r="AH37" s="255">
        <f t="shared" ref="AH37:AH56" si="88">P37*((100-M37)/100)</f>
        <v>71540.739388645874</v>
      </c>
      <c r="AI37" s="118">
        <f t="shared" si="62"/>
        <v>49338.440957686813</v>
      </c>
      <c r="AJ37" s="118">
        <f t="shared" ref="AJ37:AJ61" si="89">AJ36</f>
        <v>60</v>
      </c>
      <c r="AK37" s="118">
        <f t="shared" ref="AK37:AK61" si="90">AI37/AJ37*100</f>
        <v>82230.734929478029</v>
      </c>
      <c r="AL37" s="256">
        <f t="shared" ref="AL37:AL60" si="91">AK37/365</f>
        <v>225.28968473829596</v>
      </c>
      <c r="AM37" s="255">
        <f t="shared" si="63"/>
        <v>0</v>
      </c>
      <c r="AN37" s="118">
        <f t="shared" si="64"/>
        <v>0</v>
      </c>
      <c r="AO37" s="256" t="str">
        <f>AO36</f>
        <v>–</v>
      </c>
      <c r="AP37" s="118">
        <f t="shared" si="65"/>
        <v>49338.440957686813</v>
      </c>
      <c r="AQ37" s="118">
        <f t="shared" ref="AQ37:AQ60" si="92">IF(AO37&lt;&gt;"–",AK37+AN37/AO37*100,AK37)</f>
        <v>82230.734929478029</v>
      </c>
      <c r="AR37" s="118">
        <f t="shared" ref="AR37:AR59" si="93">AR36</f>
        <v>20</v>
      </c>
      <c r="AS37" s="118">
        <f t="shared" si="66"/>
        <v>29200</v>
      </c>
      <c r="AT37" s="118">
        <f t="shared" si="67"/>
        <v>20138.440957686813</v>
      </c>
      <c r="AU37" s="118">
        <f t="shared" ref="AU37:AU60" si="94">AT37*$AI$2</f>
        <v>29200.739388645878</v>
      </c>
      <c r="AV37" s="37">
        <f t="shared" si="68"/>
        <v>40.816938206372917</v>
      </c>
      <c r="AW37" s="118">
        <f>AQ37-AT37</f>
        <v>62092.293971791216</v>
      </c>
      <c r="AX37" s="118">
        <f t="shared" ref="AX37:AX59" si="95">AX36</f>
        <v>26</v>
      </c>
      <c r="AY37" s="118">
        <f t="shared" si="69"/>
        <v>238.81651527612004</v>
      </c>
      <c r="AZ37" s="118">
        <f t="shared" ref="AZ37:AZ59" si="96">AZ36</f>
        <v>60</v>
      </c>
      <c r="BA37" s="118">
        <f t="shared" si="70"/>
        <v>14328.990916567203</v>
      </c>
      <c r="BC37" s="120"/>
      <c r="BD37" s="120"/>
      <c r="BE37" s="120"/>
      <c r="BF37" s="120"/>
      <c r="BG37" s="120"/>
      <c r="BH37" s="120"/>
      <c r="BI37" s="120"/>
      <c r="BK37" s="218" t="str">
        <f>BK36</f>
        <v>NEIN</v>
      </c>
      <c r="BL37" s="221">
        <f t="shared" si="71"/>
        <v>29200.739388645878</v>
      </c>
      <c r="BM37" s="218">
        <f>BM36</f>
        <v>0.35</v>
      </c>
      <c r="BN37" s="221">
        <f>BL37*BM37</f>
        <v>10220.258786026057</v>
      </c>
      <c r="BO37" s="219">
        <f>BO36</f>
        <v>10</v>
      </c>
      <c r="BP37" s="218">
        <f>BP36</f>
        <v>0</v>
      </c>
      <c r="BQ37" s="218">
        <f>BO37*BP37/100</f>
        <v>0</v>
      </c>
      <c r="BR37" s="221">
        <f t="shared" ref="BR37:BR56" si="97">IF(BK37="NEIN",0,BN37*BQ37)</f>
        <v>0</v>
      </c>
      <c r="BS37" s="218">
        <f>BS36</f>
        <v>0</v>
      </c>
      <c r="BT37" s="221">
        <f>BR37*BS37</f>
        <v>0</v>
      </c>
    </row>
    <row r="38" spans="1:127" x14ac:dyDescent="0.25">
      <c r="A38" s="667"/>
      <c r="B38" s="20">
        <v>6000</v>
      </c>
      <c r="C38" s="20">
        <f t="shared" si="49"/>
        <v>262800</v>
      </c>
      <c r="D38" s="20">
        <f t="shared" si="50"/>
        <v>24090</v>
      </c>
      <c r="E38" s="20">
        <f t="shared" si="51"/>
        <v>2628.0665449781291</v>
      </c>
      <c r="F38" s="20">
        <f t="shared" si="72"/>
        <v>10.909367143952382</v>
      </c>
      <c r="G38" s="19" t="str">
        <f t="shared" si="73"/>
        <v>NEIN</v>
      </c>
      <c r="H38" s="19">
        <f t="shared" si="74"/>
        <v>0</v>
      </c>
      <c r="I38" s="20">
        <f t="shared" si="52"/>
        <v>262800</v>
      </c>
      <c r="J38" s="20">
        <f t="shared" si="53"/>
        <v>26718.06654497813</v>
      </c>
      <c r="K38" s="39">
        <f t="shared" si="54"/>
        <v>0.10166691988195635</v>
      </c>
      <c r="L38" s="56">
        <f t="shared" si="75"/>
        <v>15</v>
      </c>
      <c r="M38" s="23">
        <f t="shared" si="55"/>
        <v>57.017099622298801</v>
      </c>
      <c r="N38" s="23">
        <f t="shared" ref="N38:N59" si="98">N37</f>
        <v>95</v>
      </c>
      <c r="O38" s="121">
        <f t="shared" si="76"/>
        <v>95</v>
      </c>
      <c r="P38" s="24">
        <f t="shared" si="77"/>
        <v>249660</v>
      </c>
      <c r="Q38" s="24">
        <f t="shared" si="78"/>
        <v>142348.89091703118</v>
      </c>
      <c r="R38" s="24">
        <f t="shared" si="56"/>
        <v>6438.6665449781285</v>
      </c>
      <c r="S38" s="24">
        <f t="shared" si="79"/>
        <v>2003.8549908733596</v>
      </c>
      <c r="T38" s="24">
        <f t="shared" si="80"/>
        <v>4007.7099817467192</v>
      </c>
      <c r="U38" s="24">
        <f t="shared" si="81"/>
        <v>18275.545009126643</v>
      </c>
      <c r="V38" s="24">
        <f t="shared" si="82"/>
        <v>78584.843539244568</v>
      </c>
      <c r="W38" s="24">
        <f t="shared" si="83"/>
        <v>16271.690018253283</v>
      </c>
      <c r="X38" s="24">
        <f>W38*2.9</f>
        <v>47187.901052934518</v>
      </c>
      <c r="Y38" s="24">
        <f t="shared" si="84"/>
        <v>85</v>
      </c>
      <c r="Z38" s="24">
        <f t="shared" si="57"/>
        <v>173745.83340334124</v>
      </c>
      <c r="AA38" s="32">
        <f t="shared" si="85"/>
        <v>1.1304347826086956</v>
      </c>
      <c r="AB38" s="24">
        <f t="shared" si="58"/>
        <v>196408.33341247268</v>
      </c>
      <c r="AC38" s="38">
        <f t="shared" si="86"/>
        <v>2</v>
      </c>
      <c r="AD38" s="36">
        <f t="shared" si="59"/>
        <v>98204.166706236341</v>
      </c>
      <c r="AE38" s="37">
        <f t="shared" si="60"/>
        <v>16.367361117706057</v>
      </c>
      <c r="AF38" s="40">
        <f t="shared" si="87"/>
        <v>0.14000000000000001</v>
      </c>
      <c r="AG38" s="36">
        <f t="shared" si="61"/>
        <v>13748.58333887309</v>
      </c>
      <c r="AH38" s="255">
        <f t="shared" si="88"/>
        <v>107311.10908296882</v>
      </c>
      <c r="AI38" s="118">
        <f t="shared" si="62"/>
        <v>74007.661436530223</v>
      </c>
      <c r="AJ38" s="118">
        <f t="shared" si="89"/>
        <v>60</v>
      </c>
      <c r="AK38" s="118">
        <f t="shared" si="90"/>
        <v>123346.10239421704</v>
      </c>
      <c r="AL38" s="256">
        <f t="shared" si="91"/>
        <v>337.93452710744396</v>
      </c>
      <c r="AM38" s="255">
        <f t="shared" si="63"/>
        <v>0</v>
      </c>
      <c r="AN38" s="118">
        <f t="shared" si="64"/>
        <v>0</v>
      </c>
      <c r="AO38" s="256" t="str">
        <f t="shared" ref="AO38:AO55" si="99">AO37</f>
        <v>–</v>
      </c>
      <c r="AP38" s="118">
        <f t="shared" si="65"/>
        <v>74007.661436530223</v>
      </c>
      <c r="AQ38" s="118">
        <f t="shared" si="92"/>
        <v>123346.10239421704</v>
      </c>
      <c r="AR38" s="118">
        <f t="shared" si="93"/>
        <v>20</v>
      </c>
      <c r="AS38" s="118">
        <f t="shared" si="66"/>
        <v>43800</v>
      </c>
      <c r="AT38" s="118">
        <f t="shared" si="67"/>
        <v>30207.661436530223</v>
      </c>
      <c r="AU38" s="118">
        <f t="shared" si="94"/>
        <v>43801.109082968826</v>
      </c>
      <c r="AV38" s="37">
        <f t="shared" si="68"/>
        <v>40.816938206372924</v>
      </c>
      <c r="AW38" s="118">
        <f t="shared" ref="AW38:AW60" si="100">AQ38-AT38</f>
        <v>93138.44095768682</v>
      </c>
      <c r="AX38" s="118">
        <f t="shared" si="95"/>
        <v>26</v>
      </c>
      <c r="AY38" s="118">
        <f t="shared" si="69"/>
        <v>358.22477291418005</v>
      </c>
      <c r="AZ38" s="118">
        <f t="shared" si="96"/>
        <v>60</v>
      </c>
      <c r="BA38" s="118">
        <f t="shared" si="70"/>
        <v>21493.486374850803</v>
      </c>
      <c r="BC38" s="120"/>
      <c r="BD38" s="120"/>
      <c r="BE38" s="120"/>
      <c r="BF38" s="120"/>
      <c r="BG38" s="120"/>
      <c r="BH38" s="120"/>
      <c r="BI38" s="120"/>
      <c r="BK38" s="218" t="str">
        <f t="shared" ref="BK38:BK55" si="101">BK37</f>
        <v>NEIN</v>
      </c>
      <c r="BL38" s="221">
        <f t="shared" si="71"/>
        <v>43801.109082968826</v>
      </c>
      <c r="BM38" s="218">
        <f t="shared" ref="BM38:BM55" si="102">BM37</f>
        <v>0.35</v>
      </c>
      <c r="BN38" s="221">
        <f t="shared" ref="BN38:BN39" si="103">BL38*BM38</f>
        <v>15330.388179039088</v>
      </c>
      <c r="BO38" s="219">
        <f t="shared" ref="BO38:BO39" si="104">BO37</f>
        <v>10</v>
      </c>
      <c r="BP38" s="218">
        <f t="shared" ref="BP38:BP39" si="105">BP37</f>
        <v>0</v>
      </c>
      <c r="BQ38" s="218">
        <f t="shared" ref="BQ38:BQ39" si="106">BO38*BP38/100</f>
        <v>0</v>
      </c>
      <c r="BR38" s="221">
        <f t="shared" si="97"/>
        <v>0</v>
      </c>
      <c r="BS38" s="218">
        <f t="shared" ref="BS38:BS39" si="107">BS37</f>
        <v>0</v>
      </c>
      <c r="BT38" s="221">
        <f t="shared" ref="BT38:BT39" si="108">BR38*BS38</f>
        <v>0</v>
      </c>
    </row>
    <row r="39" spans="1:127" x14ac:dyDescent="0.25">
      <c r="A39" s="667"/>
      <c r="B39" s="20">
        <v>8000</v>
      </c>
      <c r="C39" s="20">
        <f t="shared" si="49"/>
        <v>350400</v>
      </c>
      <c r="D39" s="20">
        <f t="shared" si="50"/>
        <v>32120</v>
      </c>
      <c r="E39" s="20">
        <f t="shared" si="51"/>
        <v>3504.0887266375048</v>
      </c>
      <c r="F39" s="20">
        <f t="shared" si="72"/>
        <v>10.90936714395238</v>
      </c>
      <c r="G39" s="19" t="str">
        <f t="shared" si="73"/>
        <v>NEIN</v>
      </c>
      <c r="H39" s="19">
        <f t="shared" si="74"/>
        <v>0</v>
      </c>
      <c r="I39" s="20">
        <f t="shared" si="52"/>
        <v>350400</v>
      </c>
      <c r="J39" s="20">
        <f t="shared" si="53"/>
        <v>35624.088726637507</v>
      </c>
      <c r="K39" s="39">
        <f t="shared" si="54"/>
        <v>0.10166691988195635</v>
      </c>
      <c r="L39" s="56">
        <f t="shared" si="75"/>
        <v>15</v>
      </c>
      <c r="M39" s="23">
        <f t="shared" si="55"/>
        <v>57.017099622298801</v>
      </c>
      <c r="N39" s="23">
        <f t="shared" si="98"/>
        <v>95</v>
      </c>
      <c r="O39" s="121">
        <f t="shared" si="76"/>
        <v>95</v>
      </c>
      <c r="P39" s="24">
        <f t="shared" si="77"/>
        <v>332880</v>
      </c>
      <c r="Q39" s="24">
        <f t="shared" si="78"/>
        <v>189798.52122270825</v>
      </c>
      <c r="R39" s="24">
        <f t="shared" si="56"/>
        <v>8584.8887266375041</v>
      </c>
      <c r="S39" s="24">
        <f t="shared" si="79"/>
        <v>2671.8066544978128</v>
      </c>
      <c r="T39" s="24">
        <f t="shared" si="80"/>
        <v>5343.6133089956256</v>
      </c>
      <c r="U39" s="24">
        <f t="shared" si="81"/>
        <v>24367.393345502191</v>
      </c>
      <c r="V39" s="24">
        <f t="shared" si="82"/>
        <v>104779.79138565941</v>
      </c>
      <c r="W39" s="24">
        <f t="shared" si="83"/>
        <v>21695.586691004377</v>
      </c>
      <c r="X39" s="24">
        <f t="shared" ref="X39:X56" si="109">W39*2.9</f>
        <v>62917.201403912688</v>
      </c>
      <c r="Y39" s="24">
        <f t="shared" si="84"/>
        <v>85</v>
      </c>
      <c r="Z39" s="24">
        <f t="shared" si="57"/>
        <v>231661.11120445497</v>
      </c>
      <c r="AA39" s="32">
        <f t="shared" si="85"/>
        <v>1.1304347826086956</v>
      </c>
      <c r="AB39" s="24">
        <f t="shared" si="58"/>
        <v>261877.77788329689</v>
      </c>
      <c r="AC39" s="38">
        <f t="shared" si="86"/>
        <v>2</v>
      </c>
      <c r="AD39" s="36">
        <f t="shared" si="59"/>
        <v>130938.88894164845</v>
      </c>
      <c r="AE39" s="37">
        <f t="shared" si="60"/>
        <v>16.367361117706057</v>
      </c>
      <c r="AF39" s="40">
        <f t="shared" si="87"/>
        <v>0.14000000000000001</v>
      </c>
      <c r="AG39" s="36">
        <f t="shared" si="61"/>
        <v>18331.444451830783</v>
      </c>
      <c r="AH39" s="255">
        <f t="shared" si="88"/>
        <v>143081.47877729175</v>
      </c>
      <c r="AI39" s="118">
        <f t="shared" si="62"/>
        <v>98676.881915373626</v>
      </c>
      <c r="AJ39" s="118">
        <f t="shared" si="89"/>
        <v>60</v>
      </c>
      <c r="AK39" s="118">
        <f t="shared" si="90"/>
        <v>164461.46985895606</v>
      </c>
      <c r="AL39" s="256">
        <f t="shared" si="91"/>
        <v>450.57936947659192</v>
      </c>
      <c r="AM39" s="255">
        <f t="shared" si="63"/>
        <v>0</v>
      </c>
      <c r="AN39" s="118">
        <f t="shared" si="64"/>
        <v>0</v>
      </c>
      <c r="AO39" s="256" t="str">
        <f t="shared" si="99"/>
        <v>–</v>
      </c>
      <c r="AP39" s="118">
        <f t="shared" si="65"/>
        <v>98676.881915373626</v>
      </c>
      <c r="AQ39" s="118">
        <f t="shared" si="92"/>
        <v>164461.46985895606</v>
      </c>
      <c r="AR39" s="118">
        <f t="shared" si="93"/>
        <v>20</v>
      </c>
      <c r="AS39" s="118">
        <f t="shared" si="66"/>
        <v>58400</v>
      </c>
      <c r="AT39" s="118">
        <f t="shared" si="67"/>
        <v>40276.881915373626</v>
      </c>
      <c r="AU39" s="118">
        <f t="shared" si="94"/>
        <v>58401.478777291755</v>
      </c>
      <c r="AV39" s="37">
        <f t="shared" si="68"/>
        <v>40.816938206372917</v>
      </c>
      <c r="AW39" s="118">
        <f t="shared" si="100"/>
        <v>124184.58794358243</v>
      </c>
      <c r="AX39" s="118">
        <f t="shared" si="95"/>
        <v>26</v>
      </c>
      <c r="AY39" s="118">
        <f t="shared" si="69"/>
        <v>477.63303055224009</v>
      </c>
      <c r="AZ39" s="118">
        <f t="shared" si="96"/>
        <v>60</v>
      </c>
      <c r="BA39" s="118">
        <f t="shared" si="70"/>
        <v>28657.981833134407</v>
      </c>
      <c r="BC39" s="120"/>
      <c r="BD39" s="120"/>
      <c r="BE39" s="120"/>
      <c r="BF39" s="120"/>
      <c r="BG39" s="120"/>
      <c r="BH39" s="120"/>
      <c r="BI39" s="120"/>
      <c r="BK39" s="218" t="str">
        <f t="shared" si="101"/>
        <v>NEIN</v>
      </c>
      <c r="BL39" s="221">
        <f t="shared" si="71"/>
        <v>58401.478777291755</v>
      </c>
      <c r="BM39" s="218">
        <f t="shared" si="102"/>
        <v>0.35</v>
      </c>
      <c r="BN39" s="221">
        <f t="shared" si="103"/>
        <v>20440.517572052115</v>
      </c>
      <c r="BO39" s="219">
        <f t="shared" si="104"/>
        <v>10</v>
      </c>
      <c r="BP39" s="218">
        <f t="shared" si="105"/>
        <v>0</v>
      </c>
      <c r="BQ39" s="218">
        <f t="shared" si="106"/>
        <v>0</v>
      </c>
      <c r="BR39" s="221">
        <f t="shared" si="97"/>
        <v>0</v>
      </c>
      <c r="BS39" s="218">
        <f t="shared" si="107"/>
        <v>0</v>
      </c>
      <c r="BT39" s="221">
        <f t="shared" si="108"/>
        <v>0</v>
      </c>
    </row>
    <row r="40" spans="1:127" x14ac:dyDescent="0.25">
      <c r="A40" s="667"/>
      <c r="B40" s="20">
        <v>10000</v>
      </c>
      <c r="C40" s="20">
        <f t="shared" si="49"/>
        <v>438000</v>
      </c>
      <c r="D40" s="20">
        <f t="shared" si="50"/>
        <v>40150</v>
      </c>
      <c r="E40" s="20">
        <f t="shared" si="51"/>
        <v>4380.1109082968815</v>
      </c>
      <c r="F40" s="20">
        <f t="shared" si="72"/>
        <v>10.909367143952382</v>
      </c>
      <c r="G40" s="19" t="str">
        <f t="shared" si="73"/>
        <v>NEIN</v>
      </c>
      <c r="H40" s="19">
        <f t="shared" si="74"/>
        <v>0</v>
      </c>
      <c r="I40" s="20">
        <f t="shared" si="52"/>
        <v>438000</v>
      </c>
      <c r="J40" s="20">
        <f t="shared" si="53"/>
        <v>44530.110908296883</v>
      </c>
      <c r="K40" s="39">
        <f t="shared" si="54"/>
        <v>0.10166691988195635</v>
      </c>
      <c r="L40" s="56">
        <f t="shared" si="75"/>
        <v>15</v>
      </c>
      <c r="M40" s="23">
        <f t="shared" si="55"/>
        <v>57.017099622298801</v>
      </c>
      <c r="N40" s="23">
        <f t="shared" si="98"/>
        <v>95</v>
      </c>
      <c r="O40" s="121">
        <f t="shared" si="76"/>
        <v>95</v>
      </c>
      <c r="P40" s="24">
        <f t="shared" si="77"/>
        <v>416100</v>
      </c>
      <c r="Q40" s="24">
        <f t="shared" si="78"/>
        <v>237248.15152838532</v>
      </c>
      <c r="R40" s="24">
        <f t="shared" si="56"/>
        <v>10731.11090829688</v>
      </c>
      <c r="S40" s="24">
        <f t="shared" si="79"/>
        <v>3339.7583181222662</v>
      </c>
      <c r="T40" s="24">
        <f t="shared" si="80"/>
        <v>6679.5166362445325</v>
      </c>
      <c r="U40" s="24">
        <f t="shared" si="81"/>
        <v>30459.241681877735</v>
      </c>
      <c r="V40" s="24">
        <f t="shared" si="82"/>
        <v>130974.73923207425</v>
      </c>
      <c r="W40" s="24">
        <f t="shared" si="83"/>
        <v>27119.483363755469</v>
      </c>
      <c r="X40" s="24">
        <f t="shared" si="109"/>
        <v>78646.501754890865</v>
      </c>
      <c r="Y40" s="24">
        <f t="shared" si="84"/>
        <v>85</v>
      </c>
      <c r="Z40" s="24">
        <f t="shared" si="57"/>
        <v>289576.38900556869</v>
      </c>
      <c r="AA40" s="32">
        <f t="shared" si="85"/>
        <v>1.1304347826086956</v>
      </c>
      <c r="AB40" s="24">
        <f t="shared" si="58"/>
        <v>327347.2223541211</v>
      </c>
      <c r="AC40" s="38">
        <f t="shared" si="86"/>
        <v>2</v>
      </c>
      <c r="AD40" s="36">
        <f t="shared" si="59"/>
        <v>163673.61117706055</v>
      </c>
      <c r="AE40" s="37">
        <f t="shared" si="60"/>
        <v>16.367361117706054</v>
      </c>
      <c r="AF40" s="40">
        <f t="shared" si="87"/>
        <v>0.14000000000000001</v>
      </c>
      <c r="AG40" s="36">
        <f t="shared" si="61"/>
        <v>22914.305564788479</v>
      </c>
      <c r="AH40" s="255">
        <f t="shared" si="88"/>
        <v>178851.84847161468</v>
      </c>
      <c r="AI40" s="118">
        <f t="shared" si="62"/>
        <v>123346.10239421703</v>
      </c>
      <c r="AJ40" s="118">
        <f t="shared" si="89"/>
        <v>60</v>
      </c>
      <c r="AK40" s="118">
        <f t="shared" si="90"/>
        <v>205576.83732369504</v>
      </c>
      <c r="AL40" s="256">
        <f t="shared" si="91"/>
        <v>563.22421184573989</v>
      </c>
      <c r="AM40" s="255">
        <f t="shared" si="63"/>
        <v>0</v>
      </c>
      <c r="AN40" s="118">
        <f t="shared" si="64"/>
        <v>0</v>
      </c>
      <c r="AO40" s="256" t="str">
        <f t="shared" si="99"/>
        <v>–</v>
      </c>
      <c r="AP40" s="118">
        <f t="shared" si="65"/>
        <v>123346.10239421703</v>
      </c>
      <c r="AQ40" s="118">
        <f t="shared" si="92"/>
        <v>205576.83732369504</v>
      </c>
      <c r="AR40" s="118">
        <f t="shared" si="93"/>
        <v>20</v>
      </c>
      <c r="AS40" s="118">
        <f t="shared" si="66"/>
        <v>73000</v>
      </c>
      <c r="AT40" s="118">
        <f t="shared" si="67"/>
        <v>50346.102394217029</v>
      </c>
      <c r="AU40" s="118">
        <f t="shared" si="94"/>
        <v>73001.848471614692</v>
      </c>
      <c r="AV40" s="37">
        <f t="shared" si="68"/>
        <v>40.816938206372917</v>
      </c>
      <c r="AW40" s="118">
        <f t="shared" si="100"/>
        <v>155230.73492947803</v>
      </c>
      <c r="AX40" s="118">
        <f t="shared" si="95"/>
        <v>26</v>
      </c>
      <c r="AY40" s="118">
        <f t="shared" si="69"/>
        <v>597.04128819030007</v>
      </c>
      <c r="AZ40" s="118">
        <f t="shared" si="96"/>
        <v>60</v>
      </c>
      <c r="BA40" s="118">
        <f t="shared" si="70"/>
        <v>35822.477291418007</v>
      </c>
      <c r="BC40" s="120"/>
      <c r="BD40" s="120"/>
      <c r="BE40" s="120"/>
      <c r="BF40" s="120"/>
      <c r="BG40" s="120"/>
      <c r="BH40" s="120"/>
      <c r="BI40" s="120"/>
      <c r="BK40" s="218" t="str">
        <f t="shared" si="101"/>
        <v>NEIN</v>
      </c>
      <c r="BL40" s="221">
        <f t="shared" si="71"/>
        <v>73001.848471614692</v>
      </c>
      <c r="BM40" s="218">
        <f t="shared" si="102"/>
        <v>0.35</v>
      </c>
      <c r="BN40" s="221">
        <f t="shared" ref="BN40:BN55" si="110">BL40*BM40</f>
        <v>25550.646965065142</v>
      </c>
      <c r="BO40" s="219">
        <f t="shared" ref="BO40:BO55" si="111">BO39</f>
        <v>10</v>
      </c>
      <c r="BP40" s="218">
        <f t="shared" ref="BP40:BP55" si="112">BP39</f>
        <v>0</v>
      </c>
      <c r="BQ40" s="218">
        <f t="shared" ref="BQ40:BQ55" si="113">BO40*BP40/100</f>
        <v>0</v>
      </c>
      <c r="BR40" s="221">
        <f t="shared" si="97"/>
        <v>0</v>
      </c>
      <c r="BS40" s="218">
        <f t="shared" ref="BS40:BS55" si="114">BS39</f>
        <v>0</v>
      </c>
      <c r="BT40" s="221">
        <f t="shared" ref="BT40:BT55" si="115">BR40*BS40</f>
        <v>0</v>
      </c>
    </row>
    <row r="41" spans="1:127" x14ac:dyDescent="0.25">
      <c r="A41" s="667"/>
      <c r="B41" s="20">
        <v>12000</v>
      </c>
      <c r="C41" s="20">
        <f t="shared" si="49"/>
        <v>525600</v>
      </c>
      <c r="D41" s="20">
        <f t="shared" si="50"/>
        <v>48180</v>
      </c>
      <c r="E41" s="20">
        <f t="shared" si="51"/>
        <v>5256.1330899562581</v>
      </c>
      <c r="F41" s="20">
        <f t="shared" si="72"/>
        <v>10.909367143952382</v>
      </c>
      <c r="G41" s="19" t="str">
        <f t="shared" si="73"/>
        <v>NEIN</v>
      </c>
      <c r="H41" s="19">
        <f t="shared" si="74"/>
        <v>0</v>
      </c>
      <c r="I41" s="20">
        <f t="shared" si="52"/>
        <v>525600</v>
      </c>
      <c r="J41" s="20">
        <f t="shared" si="53"/>
        <v>53436.13308995626</v>
      </c>
      <c r="K41" s="39">
        <f t="shared" si="54"/>
        <v>0.10166691988195635</v>
      </c>
      <c r="L41" s="56">
        <f t="shared" si="75"/>
        <v>15</v>
      </c>
      <c r="M41" s="23">
        <f t="shared" si="55"/>
        <v>57.017099622298801</v>
      </c>
      <c r="N41" s="23">
        <f t="shared" si="98"/>
        <v>95</v>
      </c>
      <c r="O41" s="121">
        <f t="shared" si="76"/>
        <v>95</v>
      </c>
      <c r="P41" s="24">
        <f t="shared" si="77"/>
        <v>499320</v>
      </c>
      <c r="Q41" s="24">
        <f t="shared" si="78"/>
        <v>284697.78183406236</v>
      </c>
      <c r="R41" s="24">
        <f t="shared" si="56"/>
        <v>12877.333089956257</v>
      </c>
      <c r="S41" s="24">
        <f t="shared" si="79"/>
        <v>4007.7099817467192</v>
      </c>
      <c r="T41" s="24">
        <f t="shared" si="80"/>
        <v>8015.4199634934384</v>
      </c>
      <c r="U41" s="24">
        <f t="shared" si="81"/>
        <v>36551.090018253286</v>
      </c>
      <c r="V41" s="24">
        <f t="shared" si="82"/>
        <v>157169.68707848914</v>
      </c>
      <c r="W41" s="24">
        <f t="shared" si="83"/>
        <v>32543.380036506565</v>
      </c>
      <c r="X41" s="24">
        <f t="shared" si="109"/>
        <v>94375.802105869036</v>
      </c>
      <c r="Y41" s="24">
        <f t="shared" si="84"/>
        <v>85</v>
      </c>
      <c r="Z41" s="24">
        <f t="shared" si="57"/>
        <v>347491.66680668248</v>
      </c>
      <c r="AA41" s="32">
        <f t="shared" si="85"/>
        <v>1.1304347826086956</v>
      </c>
      <c r="AB41" s="24">
        <f t="shared" si="58"/>
        <v>392816.66682494537</v>
      </c>
      <c r="AC41" s="38">
        <f t="shared" si="86"/>
        <v>2</v>
      </c>
      <c r="AD41" s="36">
        <f t="shared" si="59"/>
        <v>196408.33341247268</v>
      </c>
      <c r="AE41" s="37">
        <f t="shared" si="60"/>
        <v>16.367361117706057</v>
      </c>
      <c r="AF41" s="40">
        <f t="shared" si="87"/>
        <v>0.14000000000000001</v>
      </c>
      <c r="AG41" s="36">
        <f t="shared" si="61"/>
        <v>27497.16667774618</v>
      </c>
      <c r="AH41" s="255">
        <f t="shared" si="88"/>
        <v>214622.21816593764</v>
      </c>
      <c r="AI41" s="118">
        <f t="shared" si="62"/>
        <v>148015.32287306045</v>
      </c>
      <c r="AJ41" s="118">
        <f t="shared" si="89"/>
        <v>60</v>
      </c>
      <c r="AK41" s="118">
        <f t="shared" si="90"/>
        <v>246692.20478843409</v>
      </c>
      <c r="AL41" s="256">
        <f t="shared" si="91"/>
        <v>675.86905421488791</v>
      </c>
      <c r="AM41" s="255">
        <f t="shared" si="63"/>
        <v>0</v>
      </c>
      <c r="AN41" s="118">
        <f t="shared" si="64"/>
        <v>0</v>
      </c>
      <c r="AO41" s="256" t="str">
        <f t="shared" si="99"/>
        <v>–</v>
      </c>
      <c r="AP41" s="118">
        <f t="shared" si="65"/>
        <v>148015.32287306045</v>
      </c>
      <c r="AQ41" s="118">
        <f t="shared" si="92"/>
        <v>246692.20478843409</v>
      </c>
      <c r="AR41" s="118">
        <f t="shared" si="93"/>
        <v>20</v>
      </c>
      <c r="AS41" s="118">
        <f t="shared" si="66"/>
        <v>87600</v>
      </c>
      <c r="AT41" s="118">
        <f t="shared" si="67"/>
        <v>60415.322873060446</v>
      </c>
      <c r="AU41" s="118">
        <f t="shared" si="94"/>
        <v>87602.218165937651</v>
      </c>
      <c r="AV41" s="37">
        <f t="shared" si="68"/>
        <v>40.816938206372924</v>
      </c>
      <c r="AW41" s="118">
        <f t="shared" si="100"/>
        <v>186276.88191537364</v>
      </c>
      <c r="AX41" s="118">
        <f t="shared" si="95"/>
        <v>26</v>
      </c>
      <c r="AY41" s="118">
        <f t="shared" si="69"/>
        <v>716.4495458283601</v>
      </c>
      <c r="AZ41" s="118">
        <f t="shared" si="96"/>
        <v>60</v>
      </c>
      <c r="BA41" s="118">
        <f t="shared" si="70"/>
        <v>42986.972749701607</v>
      </c>
      <c r="BC41" s="120"/>
      <c r="BD41" s="120"/>
      <c r="BE41" s="120"/>
      <c r="BF41" s="120"/>
      <c r="BG41" s="120"/>
      <c r="BH41" s="120"/>
      <c r="BI41" s="120"/>
      <c r="BK41" s="218" t="str">
        <f t="shared" si="101"/>
        <v>NEIN</v>
      </c>
      <c r="BL41" s="221">
        <f t="shared" si="71"/>
        <v>87602.218165937651</v>
      </c>
      <c r="BM41" s="218">
        <f t="shared" si="102"/>
        <v>0.35</v>
      </c>
      <c r="BN41" s="221">
        <f t="shared" si="110"/>
        <v>30660.776358078176</v>
      </c>
      <c r="BO41" s="219">
        <f t="shared" si="111"/>
        <v>10</v>
      </c>
      <c r="BP41" s="218">
        <f t="shared" si="112"/>
        <v>0</v>
      </c>
      <c r="BQ41" s="218">
        <f t="shared" si="113"/>
        <v>0</v>
      </c>
      <c r="BR41" s="221">
        <f t="shared" si="97"/>
        <v>0</v>
      </c>
      <c r="BS41" s="218">
        <f t="shared" si="114"/>
        <v>0</v>
      </c>
      <c r="BT41" s="221">
        <f t="shared" si="115"/>
        <v>0</v>
      </c>
    </row>
    <row r="42" spans="1:127" x14ac:dyDescent="0.25">
      <c r="A42" s="667"/>
      <c r="B42" s="20">
        <v>14000</v>
      </c>
      <c r="C42" s="20">
        <f t="shared" si="49"/>
        <v>613200</v>
      </c>
      <c r="D42" s="20">
        <f t="shared" si="50"/>
        <v>56210</v>
      </c>
      <c r="E42" s="20">
        <f t="shared" si="51"/>
        <v>6132.1552716156348</v>
      </c>
      <c r="F42" s="20">
        <f t="shared" si="72"/>
        <v>10.909367143952384</v>
      </c>
      <c r="G42" s="19" t="str">
        <f t="shared" si="73"/>
        <v>NEIN</v>
      </c>
      <c r="H42" s="19">
        <f t="shared" si="74"/>
        <v>0</v>
      </c>
      <c r="I42" s="20">
        <f t="shared" si="52"/>
        <v>613200</v>
      </c>
      <c r="J42" s="20">
        <f t="shared" si="53"/>
        <v>62342.155271615637</v>
      </c>
      <c r="K42" s="39">
        <f t="shared" si="54"/>
        <v>0.10166691988195635</v>
      </c>
      <c r="L42" s="56">
        <f t="shared" si="75"/>
        <v>15</v>
      </c>
      <c r="M42" s="23">
        <f t="shared" si="55"/>
        <v>57.017099622298801</v>
      </c>
      <c r="N42" s="23">
        <f t="shared" si="98"/>
        <v>95</v>
      </c>
      <c r="O42" s="121">
        <f t="shared" si="76"/>
        <v>95</v>
      </c>
      <c r="P42" s="24">
        <f t="shared" si="77"/>
        <v>582540</v>
      </c>
      <c r="Q42" s="24">
        <f t="shared" si="78"/>
        <v>332147.41213973943</v>
      </c>
      <c r="R42" s="24">
        <f t="shared" si="56"/>
        <v>15023.555271615633</v>
      </c>
      <c r="S42" s="24">
        <f t="shared" si="79"/>
        <v>4675.6616453711722</v>
      </c>
      <c r="T42" s="24">
        <f t="shared" si="80"/>
        <v>9351.3232907423444</v>
      </c>
      <c r="U42" s="24">
        <f t="shared" si="81"/>
        <v>42642.93835462883</v>
      </c>
      <c r="V42" s="24">
        <f t="shared" si="82"/>
        <v>183364.63492490395</v>
      </c>
      <c r="W42" s="24">
        <f t="shared" si="83"/>
        <v>37967.276709257661</v>
      </c>
      <c r="X42" s="24">
        <f t="shared" si="109"/>
        <v>110105.10245684722</v>
      </c>
      <c r="Y42" s="24">
        <f t="shared" si="84"/>
        <v>85</v>
      </c>
      <c r="Z42" s="24">
        <f t="shared" si="57"/>
        <v>405406.94460779615</v>
      </c>
      <c r="AA42" s="32">
        <f t="shared" si="85"/>
        <v>1.1304347826086956</v>
      </c>
      <c r="AB42" s="24">
        <f t="shared" si="58"/>
        <v>458286.11129576951</v>
      </c>
      <c r="AC42" s="38">
        <f t="shared" si="86"/>
        <v>2</v>
      </c>
      <c r="AD42" s="36">
        <f t="shared" si="59"/>
        <v>229143.05564788476</v>
      </c>
      <c r="AE42" s="37">
        <f t="shared" si="60"/>
        <v>16.367361117706054</v>
      </c>
      <c r="AF42" s="40">
        <f t="shared" si="87"/>
        <v>0.14000000000000001</v>
      </c>
      <c r="AG42" s="36">
        <f t="shared" si="61"/>
        <v>32080.027790703869</v>
      </c>
      <c r="AH42" s="255">
        <f t="shared" si="88"/>
        <v>250392.58786026057</v>
      </c>
      <c r="AI42" s="118">
        <f t="shared" si="62"/>
        <v>172684.54335190385</v>
      </c>
      <c r="AJ42" s="118">
        <f t="shared" si="89"/>
        <v>60</v>
      </c>
      <c r="AK42" s="118">
        <f t="shared" si="90"/>
        <v>287807.57225317304</v>
      </c>
      <c r="AL42" s="256">
        <f t="shared" si="91"/>
        <v>788.51389658403571</v>
      </c>
      <c r="AM42" s="255">
        <f t="shared" si="63"/>
        <v>0</v>
      </c>
      <c r="AN42" s="118">
        <f t="shared" si="64"/>
        <v>0</v>
      </c>
      <c r="AO42" s="256" t="str">
        <f t="shared" si="99"/>
        <v>–</v>
      </c>
      <c r="AP42" s="118">
        <f t="shared" si="65"/>
        <v>172684.54335190385</v>
      </c>
      <c r="AQ42" s="118">
        <f t="shared" si="92"/>
        <v>287807.57225317304</v>
      </c>
      <c r="AR42" s="118">
        <f t="shared" si="93"/>
        <v>20</v>
      </c>
      <c r="AS42" s="118">
        <f t="shared" si="66"/>
        <v>102200</v>
      </c>
      <c r="AT42" s="118">
        <f t="shared" si="67"/>
        <v>70484.543351903849</v>
      </c>
      <c r="AU42" s="118">
        <f t="shared" si="94"/>
        <v>102202.58786026058</v>
      </c>
      <c r="AV42" s="37">
        <f t="shared" si="68"/>
        <v>40.816938206372924</v>
      </c>
      <c r="AW42" s="118">
        <f t="shared" si="100"/>
        <v>217323.02890126919</v>
      </c>
      <c r="AX42" s="118">
        <f t="shared" si="95"/>
        <v>26</v>
      </c>
      <c r="AY42" s="118">
        <f t="shared" si="69"/>
        <v>835.85780346641991</v>
      </c>
      <c r="AZ42" s="118">
        <f t="shared" si="96"/>
        <v>60</v>
      </c>
      <c r="BA42" s="118">
        <f t="shared" si="70"/>
        <v>50151.468207985192</v>
      </c>
      <c r="BC42" s="120"/>
      <c r="BD42" s="120"/>
      <c r="BE42" s="120"/>
      <c r="BF42" s="120"/>
      <c r="BG42" s="120"/>
      <c r="BH42" s="120"/>
      <c r="BI42" s="120"/>
      <c r="BK42" s="218" t="str">
        <f t="shared" si="101"/>
        <v>NEIN</v>
      </c>
      <c r="BL42" s="221">
        <f t="shared" si="71"/>
        <v>102202.58786026058</v>
      </c>
      <c r="BM42" s="218">
        <f t="shared" si="102"/>
        <v>0.35</v>
      </c>
      <c r="BN42" s="221">
        <f t="shared" si="110"/>
        <v>35770.905751091203</v>
      </c>
      <c r="BO42" s="219">
        <f t="shared" si="111"/>
        <v>10</v>
      </c>
      <c r="BP42" s="218">
        <f t="shared" si="112"/>
        <v>0</v>
      </c>
      <c r="BQ42" s="218">
        <f t="shared" si="113"/>
        <v>0</v>
      </c>
      <c r="BR42" s="221">
        <f t="shared" si="97"/>
        <v>0</v>
      </c>
      <c r="BS42" s="218">
        <f t="shared" si="114"/>
        <v>0</v>
      </c>
      <c r="BT42" s="221">
        <f t="shared" si="115"/>
        <v>0</v>
      </c>
    </row>
    <row r="43" spans="1:127" x14ac:dyDescent="0.25">
      <c r="A43" s="667"/>
      <c r="B43" s="20">
        <v>16000</v>
      </c>
      <c r="C43" s="20">
        <f t="shared" si="49"/>
        <v>700800</v>
      </c>
      <c r="D43" s="20">
        <f t="shared" si="50"/>
        <v>64240</v>
      </c>
      <c r="E43" s="20">
        <f t="shared" si="51"/>
        <v>7008.1774532750096</v>
      </c>
      <c r="F43" s="20">
        <f t="shared" si="72"/>
        <v>10.90936714395238</v>
      </c>
      <c r="G43" s="19" t="str">
        <f t="shared" si="73"/>
        <v>NEIN</v>
      </c>
      <c r="H43" s="19">
        <f t="shared" si="74"/>
        <v>0</v>
      </c>
      <c r="I43" s="20">
        <f t="shared" si="52"/>
        <v>700800</v>
      </c>
      <c r="J43" s="20">
        <f t="shared" si="53"/>
        <v>71248.177453275013</v>
      </c>
      <c r="K43" s="39">
        <f t="shared" si="54"/>
        <v>0.10166691988195635</v>
      </c>
      <c r="L43" s="56">
        <f t="shared" si="75"/>
        <v>15</v>
      </c>
      <c r="M43" s="23">
        <f t="shared" si="55"/>
        <v>57.017099622298801</v>
      </c>
      <c r="N43" s="23">
        <f t="shared" si="98"/>
        <v>95</v>
      </c>
      <c r="O43" s="121">
        <f t="shared" si="76"/>
        <v>95</v>
      </c>
      <c r="P43" s="24">
        <f t="shared" si="77"/>
        <v>665760</v>
      </c>
      <c r="Q43" s="24">
        <f t="shared" si="78"/>
        <v>379597.0424454165</v>
      </c>
      <c r="R43" s="24">
        <f t="shared" si="56"/>
        <v>17169.777453275008</v>
      </c>
      <c r="S43" s="24">
        <f t="shared" si="79"/>
        <v>5343.6133089956256</v>
      </c>
      <c r="T43" s="24">
        <f t="shared" si="80"/>
        <v>10687.226617991251</v>
      </c>
      <c r="U43" s="24">
        <f t="shared" si="81"/>
        <v>48734.786691004381</v>
      </c>
      <c r="V43" s="24">
        <f t="shared" si="82"/>
        <v>209559.58277131882</v>
      </c>
      <c r="W43" s="24">
        <f t="shared" si="83"/>
        <v>43391.173382008754</v>
      </c>
      <c r="X43" s="24">
        <f t="shared" si="109"/>
        <v>125834.40280782538</v>
      </c>
      <c r="Y43" s="24">
        <f t="shared" si="84"/>
        <v>85</v>
      </c>
      <c r="Z43" s="24">
        <f t="shared" si="57"/>
        <v>463322.22240890993</v>
      </c>
      <c r="AA43" s="32">
        <f t="shared" si="85"/>
        <v>1.1304347826086956</v>
      </c>
      <c r="AB43" s="24">
        <f t="shared" si="58"/>
        <v>523755.55576659378</v>
      </c>
      <c r="AC43" s="38">
        <f t="shared" si="86"/>
        <v>2</v>
      </c>
      <c r="AD43" s="36">
        <f t="shared" si="59"/>
        <v>261877.77788329689</v>
      </c>
      <c r="AE43" s="37">
        <f t="shared" si="60"/>
        <v>16.367361117706057</v>
      </c>
      <c r="AF43" s="40">
        <f t="shared" si="87"/>
        <v>0.14000000000000001</v>
      </c>
      <c r="AG43" s="36">
        <f t="shared" si="61"/>
        <v>36662.888903661566</v>
      </c>
      <c r="AH43" s="255">
        <f t="shared" si="88"/>
        <v>286162.9575545835</v>
      </c>
      <c r="AI43" s="118">
        <f t="shared" si="62"/>
        <v>197353.76383074725</v>
      </c>
      <c r="AJ43" s="118">
        <f t="shared" si="89"/>
        <v>60</v>
      </c>
      <c r="AK43" s="118">
        <f t="shared" si="90"/>
        <v>328922.93971791212</v>
      </c>
      <c r="AL43" s="256">
        <f t="shared" si="91"/>
        <v>901.15873895318384</v>
      </c>
      <c r="AM43" s="255">
        <f t="shared" si="63"/>
        <v>0</v>
      </c>
      <c r="AN43" s="118">
        <f t="shared" si="64"/>
        <v>0</v>
      </c>
      <c r="AO43" s="256" t="str">
        <f t="shared" si="99"/>
        <v>–</v>
      </c>
      <c r="AP43" s="118">
        <f t="shared" si="65"/>
        <v>197353.76383074725</v>
      </c>
      <c r="AQ43" s="118">
        <f t="shared" si="92"/>
        <v>328922.93971791212</v>
      </c>
      <c r="AR43" s="118">
        <f t="shared" si="93"/>
        <v>20</v>
      </c>
      <c r="AS43" s="118">
        <f t="shared" si="66"/>
        <v>116800</v>
      </c>
      <c r="AT43" s="118">
        <f t="shared" si="67"/>
        <v>80553.763830747252</v>
      </c>
      <c r="AU43" s="118">
        <f t="shared" si="94"/>
        <v>116802.95755458351</v>
      </c>
      <c r="AV43" s="37">
        <f t="shared" si="68"/>
        <v>40.816938206372917</v>
      </c>
      <c r="AW43" s="118">
        <f t="shared" si="100"/>
        <v>248369.17588716486</v>
      </c>
      <c r="AX43" s="118">
        <f t="shared" si="95"/>
        <v>26</v>
      </c>
      <c r="AY43" s="118">
        <f t="shared" si="69"/>
        <v>955.26606110448017</v>
      </c>
      <c r="AZ43" s="118">
        <f t="shared" si="96"/>
        <v>60</v>
      </c>
      <c r="BA43" s="118">
        <f t="shared" si="70"/>
        <v>57315.963666268814</v>
      </c>
      <c r="BC43" s="120"/>
      <c r="BD43" s="120"/>
      <c r="BE43" s="120"/>
      <c r="BF43" s="120"/>
      <c r="BG43" s="120"/>
      <c r="BH43" s="120"/>
      <c r="BI43" s="120"/>
      <c r="BK43" s="218" t="str">
        <f t="shared" si="101"/>
        <v>NEIN</v>
      </c>
      <c r="BL43" s="221">
        <f t="shared" si="71"/>
        <v>116802.95755458351</v>
      </c>
      <c r="BM43" s="218">
        <f t="shared" si="102"/>
        <v>0.35</v>
      </c>
      <c r="BN43" s="221">
        <f t="shared" si="110"/>
        <v>40881.035144104229</v>
      </c>
      <c r="BO43" s="219">
        <f t="shared" si="111"/>
        <v>10</v>
      </c>
      <c r="BP43" s="218">
        <f t="shared" si="112"/>
        <v>0</v>
      </c>
      <c r="BQ43" s="218">
        <f t="shared" si="113"/>
        <v>0</v>
      </c>
      <c r="BR43" s="221">
        <f t="shared" si="97"/>
        <v>0</v>
      </c>
      <c r="BS43" s="218">
        <f t="shared" si="114"/>
        <v>0</v>
      </c>
      <c r="BT43" s="221">
        <f t="shared" si="115"/>
        <v>0</v>
      </c>
    </row>
    <row r="44" spans="1:127" x14ac:dyDescent="0.25">
      <c r="A44" s="667"/>
      <c r="B44" s="20">
        <v>18000</v>
      </c>
      <c r="C44" s="20">
        <f t="shared" si="49"/>
        <v>788400</v>
      </c>
      <c r="D44" s="20">
        <f t="shared" si="50"/>
        <v>72270</v>
      </c>
      <c r="E44" s="20">
        <f t="shared" si="51"/>
        <v>7884.1996349343863</v>
      </c>
      <c r="F44" s="20">
        <f t="shared" si="72"/>
        <v>10.909367143952382</v>
      </c>
      <c r="G44" s="19" t="str">
        <f t="shared" si="73"/>
        <v>NEIN</v>
      </c>
      <c r="H44" s="19">
        <f t="shared" si="74"/>
        <v>0</v>
      </c>
      <c r="I44" s="20">
        <f t="shared" si="52"/>
        <v>788400</v>
      </c>
      <c r="J44" s="20">
        <f t="shared" si="53"/>
        <v>80154.199634934383</v>
      </c>
      <c r="K44" s="39">
        <f t="shared" si="54"/>
        <v>0.10166691988195635</v>
      </c>
      <c r="L44" s="56">
        <f t="shared" si="75"/>
        <v>15</v>
      </c>
      <c r="M44" s="23">
        <f t="shared" si="55"/>
        <v>57.017099622298801</v>
      </c>
      <c r="N44" s="23">
        <f t="shared" si="98"/>
        <v>95</v>
      </c>
      <c r="O44" s="121">
        <f t="shared" si="76"/>
        <v>95</v>
      </c>
      <c r="P44" s="24">
        <f t="shared" si="77"/>
        <v>748980</v>
      </c>
      <c r="Q44" s="24">
        <f t="shared" si="78"/>
        <v>427046.67275109357</v>
      </c>
      <c r="R44" s="24">
        <f t="shared" si="56"/>
        <v>19315.999634934386</v>
      </c>
      <c r="S44" s="24">
        <f t="shared" si="79"/>
        <v>6011.5649726200782</v>
      </c>
      <c r="T44" s="24">
        <f t="shared" si="80"/>
        <v>12023.129945240156</v>
      </c>
      <c r="U44" s="24">
        <f t="shared" si="81"/>
        <v>54826.635027379918</v>
      </c>
      <c r="V44" s="24">
        <f t="shared" si="82"/>
        <v>235754.53061773363</v>
      </c>
      <c r="W44" s="24">
        <f t="shared" si="83"/>
        <v>48815.070054759839</v>
      </c>
      <c r="X44" s="24">
        <f t="shared" si="109"/>
        <v>141563.70315880352</v>
      </c>
      <c r="Y44" s="24">
        <f t="shared" si="84"/>
        <v>85</v>
      </c>
      <c r="Z44" s="24">
        <f t="shared" si="57"/>
        <v>521237.50021002372</v>
      </c>
      <c r="AA44" s="32">
        <f t="shared" si="85"/>
        <v>1.1304347826086956</v>
      </c>
      <c r="AB44" s="24">
        <f t="shared" si="58"/>
        <v>589225.00023741811</v>
      </c>
      <c r="AC44" s="38">
        <f t="shared" si="86"/>
        <v>2</v>
      </c>
      <c r="AD44" s="36">
        <f t="shared" si="59"/>
        <v>294612.50011870905</v>
      </c>
      <c r="AE44" s="37">
        <f t="shared" si="60"/>
        <v>16.367361117706057</v>
      </c>
      <c r="AF44" s="40">
        <f t="shared" si="87"/>
        <v>0.14000000000000001</v>
      </c>
      <c r="AG44" s="36">
        <f t="shared" si="61"/>
        <v>41245.750016619269</v>
      </c>
      <c r="AH44" s="255">
        <f t="shared" si="88"/>
        <v>321933.32724890643</v>
      </c>
      <c r="AI44" s="118">
        <f t="shared" si="62"/>
        <v>222022.98430959065</v>
      </c>
      <c r="AJ44" s="118">
        <f t="shared" si="89"/>
        <v>60</v>
      </c>
      <c r="AK44" s="118">
        <f t="shared" si="90"/>
        <v>370038.30718265107</v>
      </c>
      <c r="AL44" s="256">
        <f t="shared" si="91"/>
        <v>1013.8035813223318</v>
      </c>
      <c r="AM44" s="255">
        <f t="shared" si="63"/>
        <v>0</v>
      </c>
      <c r="AN44" s="118">
        <f t="shared" si="64"/>
        <v>0</v>
      </c>
      <c r="AO44" s="256" t="str">
        <f t="shared" si="99"/>
        <v>–</v>
      </c>
      <c r="AP44" s="118">
        <f t="shared" si="65"/>
        <v>222022.98430959065</v>
      </c>
      <c r="AQ44" s="118">
        <f t="shared" si="92"/>
        <v>370038.30718265107</v>
      </c>
      <c r="AR44" s="118">
        <f t="shared" si="93"/>
        <v>20</v>
      </c>
      <c r="AS44" s="118">
        <f t="shared" si="66"/>
        <v>131400</v>
      </c>
      <c r="AT44" s="118">
        <f t="shared" si="67"/>
        <v>90622.984309590654</v>
      </c>
      <c r="AU44" s="118">
        <f t="shared" si="94"/>
        <v>131403.32724890645</v>
      </c>
      <c r="AV44" s="37">
        <f t="shared" si="68"/>
        <v>40.816938206372917</v>
      </c>
      <c r="AW44" s="118">
        <f t="shared" si="100"/>
        <v>279415.32287306042</v>
      </c>
      <c r="AX44" s="118">
        <f t="shared" si="95"/>
        <v>26</v>
      </c>
      <c r="AY44" s="118">
        <f t="shared" si="69"/>
        <v>1074.67431874254</v>
      </c>
      <c r="AZ44" s="118">
        <f t="shared" si="96"/>
        <v>60</v>
      </c>
      <c r="BA44" s="118">
        <f t="shared" si="70"/>
        <v>64480.459124552399</v>
      </c>
      <c r="BC44" s="120"/>
      <c r="BD44" s="120"/>
      <c r="BE44" s="120"/>
      <c r="BF44" s="120"/>
      <c r="BG44" s="120"/>
      <c r="BH44" s="120"/>
      <c r="BI44" s="120"/>
      <c r="BK44" s="218" t="str">
        <f t="shared" si="101"/>
        <v>NEIN</v>
      </c>
      <c r="BL44" s="221">
        <f t="shared" si="71"/>
        <v>131403.32724890645</v>
      </c>
      <c r="BM44" s="218">
        <f t="shared" si="102"/>
        <v>0.35</v>
      </c>
      <c r="BN44" s="221">
        <f t="shared" si="110"/>
        <v>45991.164537117256</v>
      </c>
      <c r="BO44" s="219">
        <f t="shared" si="111"/>
        <v>10</v>
      </c>
      <c r="BP44" s="218">
        <f t="shared" si="112"/>
        <v>0</v>
      </c>
      <c r="BQ44" s="218">
        <f t="shared" si="113"/>
        <v>0</v>
      </c>
      <c r="BR44" s="221">
        <f t="shared" si="97"/>
        <v>0</v>
      </c>
      <c r="BS44" s="218">
        <f t="shared" si="114"/>
        <v>0</v>
      </c>
      <c r="BT44" s="221">
        <f t="shared" si="115"/>
        <v>0</v>
      </c>
    </row>
    <row r="45" spans="1:127" x14ac:dyDescent="0.25">
      <c r="A45" s="667"/>
      <c r="B45" s="20">
        <v>20000</v>
      </c>
      <c r="C45" s="20">
        <f t="shared" si="49"/>
        <v>876000</v>
      </c>
      <c r="D45" s="20">
        <f t="shared" si="50"/>
        <v>80300</v>
      </c>
      <c r="E45" s="20">
        <f t="shared" si="51"/>
        <v>8760.2218165937629</v>
      </c>
      <c r="F45" s="20">
        <f t="shared" si="72"/>
        <v>10.909367143952382</v>
      </c>
      <c r="G45" s="19" t="str">
        <f t="shared" si="73"/>
        <v>NEIN</v>
      </c>
      <c r="H45" s="19">
        <f t="shared" si="74"/>
        <v>0</v>
      </c>
      <c r="I45" s="20">
        <f t="shared" si="52"/>
        <v>876000</v>
      </c>
      <c r="J45" s="20">
        <f t="shared" si="53"/>
        <v>89060.221816593767</v>
      </c>
      <c r="K45" s="39">
        <f t="shared" si="54"/>
        <v>0.10166691988195635</v>
      </c>
      <c r="L45" s="56">
        <f t="shared" si="75"/>
        <v>15</v>
      </c>
      <c r="M45" s="23">
        <f t="shared" si="55"/>
        <v>57.017099622298801</v>
      </c>
      <c r="N45" s="23">
        <f t="shared" si="98"/>
        <v>95</v>
      </c>
      <c r="O45" s="121">
        <f t="shared" si="76"/>
        <v>95</v>
      </c>
      <c r="P45" s="24">
        <f t="shared" si="77"/>
        <v>832200</v>
      </c>
      <c r="Q45" s="24">
        <f t="shared" si="78"/>
        <v>474496.30305677064</v>
      </c>
      <c r="R45" s="24">
        <f t="shared" si="56"/>
        <v>21462.221816593759</v>
      </c>
      <c r="S45" s="24">
        <f t="shared" si="79"/>
        <v>6679.5166362445325</v>
      </c>
      <c r="T45" s="24">
        <f t="shared" si="80"/>
        <v>13359.033272489065</v>
      </c>
      <c r="U45" s="24">
        <f t="shared" si="81"/>
        <v>60918.483363755469</v>
      </c>
      <c r="V45" s="24">
        <f t="shared" si="82"/>
        <v>261949.4784641485</v>
      </c>
      <c r="W45" s="24">
        <f t="shared" si="83"/>
        <v>54238.966727510939</v>
      </c>
      <c r="X45" s="24">
        <f t="shared" si="109"/>
        <v>157293.00350978173</v>
      </c>
      <c r="Y45" s="24">
        <f t="shared" si="84"/>
        <v>85</v>
      </c>
      <c r="Z45" s="24">
        <f t="shared" si="57"/>
        <v>579152.77801113739</v>
      </c>
      <c r="AA45" s="32">
        <f t="shared" si="85"/>
        <v>1.1304347826086956</v>
      </c>
      <c r="AB45" s="24">
        <f t="shared" si="58"/>
        <v>654694.4447082422</v>
      </c>
      <c r="AC45" s="38">
        <f t="shared" si="86"/>
        <v>2</v>
      </c>
      <c r="AD45" s="36">
        <f t="shared" si="59"/>
        <v>327347.2223541211</v>
      </c>
      <c r="AE45" s="37">
        <f t="shared" si="60"/>
        <v>16.367361117706054</v>
      </c>
      <c r="AF45" s="40">
        <f t="shared" si="87"/>
        <v>0.14000000000000001</v>
      </c>
      <c r="AG45" s="36">
        <f t="shared" si="61"/>
        <v>45828.611129576959</v>
      </c>
      <c r="AH45" s="255">
        <f t="shared" si="88"/>
        <v>357703.69694322936</v>
      </c>
      <c r="AI45" s="118">
        <f t="shared" si="62"/>
        <v>246692.20478843406</v>
      </c>
      <c r="AJ45" s="118">
        <f t="shared" si="89"/>
        <v>60</v>
      </c>
      <c r="AK45" s="118">
        <f t="shared" si="90"/>
        <v>411153.67464739009</v>
      </c>
      <c r="AL45" s="256">
        <f t="shared" si="91"/>
        <v>1126.4484236914798</v>
      </c>
      <c r="AM45" s="255">
        <f t="shared" si="63"/>
        <v>0</v>
      </c>
      <c r="AN45" s="118">
        <f t="shared" si="64"/>
        <v>0</v>
      </c>
      <c r="AO45" s="256" t="str">
        <f t="shared" si="99"/>
        <v>–</v>
      </c>
      <c r="AP45" s="118">
        <f t="shared" si="65"/>
        <v>246692.20478843406</v>
      </c>
      <c r="AQ45" s="118">
        <f t="shared" si="92"/>
        <v>411153.67464739009</v>
      </c>
      <c r="AR45" s="118">
        <f t="shared" si="93"/>
        <v>20</v>
      </c>
      <c r="AS45" s="118">
        <f t="shared" si="66"/>
        <v>146000</v>
      </c>
      <c r="AT45" s="118">
        <f t="shared" si="67"/>
        <v>100692.20478843406</v>
      </c>
      <c r="AU45" s="118">
        <f t="shared" si="94"/>
        <v>146003.69694322938</v>
      </c>
      <c r="AV45" s="37">
        <f t="shared" si="68"/>
        <v>40.816938206372917</v>
      </c>
      <c r="AW45" s="118">
        <f t="shared" si="100"/>
        <v>310461.46985895606</v>
      </c>
      <c r="AX45" s="118">
        <f t="shared" si="95"/>
        <v>26</v>
      </c>
      <c r="AY45" s="118">
        <f t="shared" si="69"/>
        <v>1194.0825763806001</v>
      </c>
      <c r="AZ45" s="118">
        <f t="shared" si="96"/>
        <v>60</v>
      </c>
      <c r="BA45" s="118">
        <f t="shared" si="70"/>
        <v>71644.954582836013</v>
      </c>
      <c r="BC45" s="120"/>
      <c r="BD45" s="120"/>
      <c r="BE45" s="120"/>
      <c r="BF45" s="120"/>
      <c r="BG45" s="120"/>
      <c r="BH45" s="120"/>
      <c r="BI45" s="120"/>
      <c r="BK45" s="218" t="str">
        <f t="shared" si="101"/>
        <v>NEIN</v>
      </c>
      <c r="BL45" s="221">
        <f t="shared" si="71"/>
        <v>146003.69694322938</v>
      </c>
      <c r="BM45" s="218">
        <f t="shared" si="102"/>
        <v>0.35</v>
      </c>
      <c r="BN45" s="221">
        <f t="shared" si="110"/>
        <v>51101.293930130283</v>
      </c>
      <c r="BO45" s="219">
        <f t="shared" si="111"/>
        <v>10</v>
      </c>
      <c r="BP45" s="218">
        <f t="shared" si="112"/>
        <v>0</v>
      </c>
      <c r="BQ45" s="218">
        <f t="shared" si="113"/>
        <v>0</v>
      </c>
      <c r="BR45" s="221">
        <f t="shared" si="97"/>
        <v>0</v>
      </c>
      <c r="BS45" s="218">
        <f t="shared" si="114"/>
        <v>0</v>
      </c>
      <c r="BT45" s="221">
        <f t="shared" si="115"/>
        <v>0</v>
      </c>
    </row>
    <row r="46" spans="1:127" x14ac:dyDescent="0.25">
      <c r="A46" s="667"/>
      <c r="B46" s="20">
        <v>22000</v>
      </c>
      <c r="C46" s="20">
        <f t="shared" si="49"/>
        <v>963600</v>
      </c>
      <c r="D46" s="20">
        <f t="shared" si="50"/>
        <v>88330</v>
      </c>
      <c r="E46" s="20">
        <f t="shared" si="51"/>
        <v>9636.2439982531378</v>
      </c>
      <c r="F46" s="20">
        <f t="shared" si="72"/>
        <v>10.90936714395238</v>
      </c>
      <c r="G46" s="19" t="str">
        <f t="shared" si="73"/>
        <v>NEIN</v>
      </c>
      <c r="H46" s="19">
        <f t="shared" si="74"/>
        <v>0</v>
      </c>
      <c r="I46" s="20">
        <f t="shared" si="52"/>
        <v>963600</v>
      </c>
      <c r="J46" s="20">
        <f t="shared" si="53"/>
        <v>97966.243998253136</v>
      </c>
      <c r="K46" s="39">
        <f t="shared" si="54"/>
        <v>0.10166691988195635</v>
      </c>
      <c r="L46" s="56">
        <f t="shared" si="75"/>
        <v>15</v>
      </c>
      <c r="M46" s="23">
        <f t="shared" si="55"/>
        <v>57.017099622298801</v>
      </c>
      <c r="N46" s="23">
        <f t="shared" si="98"/>
        <v>95</v>
      </c>
      <c r="O46" s="121">
        <f t="shared" si="76"/>
        <v>95</v>
      </c>
      <c r="P46" s="24">
        <f t="shared" si="77"/>
        <v>915420</v>
      </c>
      <c r="Q46" s="24">
        <f t="shared" si="78"/>
        <v>521945.93336244771</v>
      </c>
      <c r="R46" s="24">
        <f t="shared" si="56"/>
        <v>23608.44399825314</v>
      </c>
      <c r="S46" s="24">
        <f t="shared" si="79"/>
        <v>7347.468299868985</v>
      </c>
      <c r="T46" s="24">
        <f t="shared" si="80"/>
        <v>14694.93659973797</v>
      </c>
      <c r="U46" s="24">
        <f t="shared" si="81"/>
        <v>67010.331700131006</v>
      </c>
      <c r="V46" s="24">
        <f t="shared" si="82"/>
        <v>288144.42631056329</v>
      </c>
      <c r="W46" s="24">
        <f t="shared" si="83"/>
        <v>59662.863400262017</v>
      </c>
      <c r="X46" s="24">
        <f t="shared" si="109"/>
        <v>173022.30386075983</v>
      </c>
      <c r="Y46" s="24">
        <f t="shared" si="84"/>
        <v>85</v>
      </c>
      <c r="Z46" s="24">
        <f t="shared" si="57"/>
        <v>637068.05581225117</v>
      </c>
      <c r="AA46" s="32">
        <f t="shared" si="85"/>
        <v>1.1304347826086956</v>
      </c>
      <c r="AB46" s="24">
        <f t="shared" si="58"/>
        <v>720163.88917906652</v>
      </c>
      <c r="AC46" s="38">
        <f t="shared" si="86"/>
        <v>2</v>
      </c>
      <c r="AD46" s="36">
        <f t="shared" si="59"/>
        <v>360081.94458953326</v>
      </c>
      <c r="AE46" s="37">
        <f t="shared" si="60"/>
        <v>16.367361117706057</v>
      </c>
      <c r="AF46" s="40">
        <f t="shared" si="87"/>
        <v>0.14000000000000001</v>
      </c>
      <c r="AG46" s="36">
        <f t="shared" si="61"/>
        <v>50411.472242534663</v>
      </c>
      <c r="AH46" s="255">
        <f t="shared" si="88"/>
        <v>393474.06663755234</v>
      </c>
      <c r="AI46" s="118">
        <f t="shared" si="62"/>
        <v>271361.42526727746</v>
      </c>
      <c r="AJ46" s="118">
        <f t="shared" si="89"/>
        <v>60</v>
      </c>
      <c r="AK46" s="118">
        <f t="shared" si="90"/>
        <v>452269.04211212916</v>
      </c>
      <c r="AL46" s="256">
        <f t="shared" si="91"/>
        <v>1239.0932660606279</v>
      </c>
      <c r="AM46" s="255">
        <f t="shared" si="63"/>
        <v>0</v>
      </c>
      <c r="AN46" s="118">
        <f t="shared" si="64"/>
        <v>0</v>
      </c>
      <c r="AO46" s="256" t="str">
        <f t="shared" si="99"/>
        <v>–</v>
      </c>
      <c r="AP46" s="118">
        <f t="shared" si="65"/>
        <v>271361.42526727746</v>
      </c>
      <c r="AQ46" s="118">
        <f t="shared" si="92"/>
        <v>452269.04211212916</v>
      </c>
      <c r="AR46" s="118">
        <f t="shared" si="93"/>
        <v>20</v>
      </c>
      <c r="AS46" s="118">
        <f t="shared" si="66"/>
        <v>160600</v>
      </c>
      <c r="AT46" s="118">
        <f t="shared" si="67"/>
        <v>110761.42526727746</v>
      </c>
      <c r="AU46" s="118">
        <f t="shared" si="94"/>
        <v>160604.06663755231</v>
      </c>
      <c r="AV46" s="37">
        <f t="shared" si="68"/>
        <v>40.816938206372917</v>
      </c>
      <c r="AW46" s="118">
        <f t="shared" si="100"/>
        <v>341507.6168448517</v>
      </c>
      <c r="AX46" s="118">
        <f t="shared" si="95"/>
        <v>26</v>
      </c>
      <c r="AY46" s="118">
        <f t="shared" si="69"/>
        <v>1313.4908340186603</v>
      </c>
      <c r="AZ46" s="118">
        <f t="shared" si="96"/>
        <v>60</v>
      </c>
      <c r="BA46" s="118">
        <f t="shared" si="70"/>
        <v>78809.45004111962</v>
      </c>
      <c r="BC46" s="120"/>
      <c r="BD46" s="120"/>
      <c r="BE46" s="120"/>
      <c r="BF46" s="120"/>
      <c r="BG46" s="120"/>
      <c r="BH46" s="120"/>
      <c r="BI46" s="120"/>
      <c r="BK46" s="218" t="str">
        <f t="shared" si="101"/>
        <v>NEIN</v>
      </c>
      <c r="BL46" s="221">
        <f t="shared" si="71"/>
        <v>160604.06663755231</v>
      </c>
      <c r="BM46" s="218">
        <f t="shared" si="102"/>
        <v>0.35</v>
      </c>
      <c r="BN46" s="221">
        <f t="shared" si="110"/>
        <v>56211.42332314331</v>
      </c>
      <c r="BO46" s="219">
        <f t="shared" si="111"/>
        <v>10</v>
      </c>
      <c r="BP46" s="218">
        <f t="shared" si="112"/>
        <v>0</v>
      </c>
      <c r="BQ46" s="218">
        <f t="shared" si="113"/>
        <v>0</v>
      </c>
      <c r="BR46" s="221">
        <f t="shared" si="97"/>
        <v>0</v>
      </c>
      <c r="BS46" s="218">
        <f t="shared" si="114"/>
        <v>0</v>
      </c>
      <c r="BT46" s="221">
        <f t="shared" si="115"/>
        <v>0</v>
      </c>
    </row>
    <row r="47" spans="1:127" x14ac:dyDescent="0.25">
      <c r="A47" s="667"/>
      <c r="B47" s="20">
        <v>24000</v>
      </c>
      <c r="C47" s="20">
        <f t="shared" si="49"/>
        <v>1051200</v>
      </c>
      <c r="D47" s="20">
        <f t="shared" si="50"/>
        <v>96360</v>
      </c>
      <c r="E47" s="20">
        <f t="shared" si="51"/>
        <v>10512.266179912516</v>
      </c>
      <c r="F47" s="20">
        <f t="shared" si="72"/>
        <v>10.909367143952382</v>
      </c>
      <c r="G47" s="19" t="str">
        <f t="shared" si="73"/>
        <v>NEIN</v>
      </c>
      <c r="H47" s="19">
        <f t="shared" si="74"/>
        <v>0</v>
      </c>
      <c r="I47" s="20">
        <f t="shared" si="52"/>
        <v>1051200</v>
      </c>
      <c r="J47" s="20">
        <f t="shared" si="53"/>
        <v>106872.26617991252</v>
      </c>
      <c r="K47" s="39">
        <f t="shared" si="54"/>
        <v>0.10166691988195635</v>
      </c>
      <c r="L47" s="56">
        <f t="shared" si="75"/>
        <v>15</v>
      </c>
      <c r="M47" s="23">
        <f t="shared" si="55"/>
        <v>57.017099622298801</v>
      </c>
      <c r="N47" s="23">
        <f t="shared" si="98"/>
        <v>95</v>
      </c>
      <c r="O47" s="121">
        <f t="shared" si="76"/>
        <v>95</v>
      </c>
      <c r="P47" s="24">
        <f t="shared" si="77"/>
        <v>998640</v>
      </c>
      <c r="Q47" s="24">
        <f t="shared" si="78"/>
        <v>569395.56366812473</v>
      </c>
      <c r="R47" s="24">
        <f t="shared" si="56"/>
        <v>25754.666179912514</v>
      </c>
      <c r="S47" s="24">
        <f t="shared" si="79"/>
        <v>8015.4199634934384</v>
      </c>
      <c r="T47" s="24">
        <f t="shared" si="80"/>
        <v>16030.839926986877</v>
      </c>
      <c r="U47" s="24">
        <f t="shared" si="81"/>
        <v>73102.180036506572</v>
      </c>
      <c r="V47" s="24">
        <f t="shared" si="82"/>
        <v>314339.37415697827</v>
      </c>
      <c r="W47" s="24">
        <f t="shared" si="83"/>
        <v>65086.760073013131</v>
      </c>
      <c r="X47" s="24">
        <f t="shared" si="109"/>
        <v>188751.60421173807</v>
      </c>
      <c r="Y47" s="24">
        <f t="shared" si="84"/>
        <v>85</v>
      </c>
      <c r="Z47" s="24">
        <f t="shared" si="57"/>
        <v>694983.33361336496</v>
      </c>
      <c r="AA47" s="32">
        <f t="shared" si="85"/>
        <v>1.1304347826086956</v>
      </c>
      <c r="AB47" s="24">
        <f t="shared" si="58"/>
        <v>785633.33364989073</v>
      </c>
      <c r="AC47" s="38">
        <f t="shared" si="86"/>
        <v>2</v>
      </c>
      <c r="AD47" s="36">
        <f t="shared" si="59"/>
        <v>392816.66682494537</v>
      </c>
      <c r="AE47" s="37">
        <f t="shared" si="60"/>
        <v>16.367361117706057</v>
      </c>
      <c r="AF47" s="40">
        <f t="shared" si="87"/>
        <v>0.14000000000000001</v>
      </c>
      <c r="AG47" s="36">
        <f t="shared" si="61"/>
        <v>54994.333355492359</v>
      </c>
      <c r="AH47" s="255">
        <f t="shared" si="88"/>
        <v>429244.43633187527</v>
      </c>
      <c r="AI47" s="118">
        <f t="shared" si="62"/>
        <v>296030.64574612089</v>
      </c>
      <c r="AJ47" s="118">
        <f t="shared" si="89"/>
        <v>60</v>
      </c>
      <c r="AK47" s="118">
        <f t="shared" si="90"/>
        <v>493384.40957686817</v>
      </c>
      <c r="AL47" s="256">
        <f t="shared" si="91"/>
        <v>1351.7381084297758</v>
      </c>
      <c r="AM47" s="255">
        <f t="shared" si="63"/>
        <v>0</v>
      </c>
      <c r="AN47" s="118">
        <f t="shared" si="64"/>
        <v>0</v>
      </c>
      <c r="AO47" s="256" t="str">
        <f t="shared" si="99"/>
        <v>–</v>
      </c>
      <c r="AP47" s="118">
        <f t="shared" si="65"/>
        <v>296030.64574612089</v>
      </c>
      <c r="AQ47" s="118">
        <f t="shared" si="92"/>
        <v>493384.40957686817</v>
      </c>
      <c r="AR47" s="118">
        <f t="shared" si="93"/>
        <v>20</v>
      </c>
      <c r="AS47" s="118">
        <f t="shared" si="66"/>
        <v>175200</v>
      </c>
      <c r="AT47" s="118">
        <f t="shared" si="67"/>
        <v>120830.64574612089</v>
      </c>
      <c r="AU47" s="118">
        <f t="shared" si="94"/>
        <v>175204.4363318753</v>
      </c>
      <c r="AV47" s="37">
        <f t="shared" si="68"/>
        <v>40.816938206372924</v>
      </c>
      <c r="AW47" s="118">
        <f t="shared" si="100"/>
        <v>372553.76383074728</v>
      </c>
      <c r="AX47" s="118">
        <f t="shared" si="95"/>
        <v>26</v>
      </c>
      <c r="AY47" s="118">
        <f t="shared" si="69"/>
        <v>1432.8990916567202</v>
      </c>
      <c r="AZ47" s="118">
        <f t="shared" si="96"/>
        <v>60</v>
      </c>
      <c r="BA47" s="118">
        <f t="shared" si="70"/>
        <v>85973.945499403213</v>
      </c>
      <c r="BC47" s="120"/>
      <c r="BD47" s="120"/>
      <c r="BE47" s="120"/>
      <c r="BF47" s="120"/>
      <c r="BG47" s="120"/>
      <c r="BH47" s="120"/>
      <c r="BI47" s="120"/>
      <c r="BK47" s="218" t="str">
        <f t="shared" si="101"/>
        <v>NEIN</v>
      </c>
      <c r="BL47" s="221">
        <f t="shared" si="71"/>
        <v>175204.4363318753</v>
      </c>
      <c r="BM47" s="218">
        <f t="shared" si="102"/>
        <v>0.35</v>
      </c>
      <c r="BN47" s="221">
        <f t="shared" si="110"/>
        <v>61321.552716156351</v>
      </c>
      <c r="BO47" s="219">
        <f t="shared" si="111"/>
        <v>10</v>
      </c>
      <c r="BP47" s="218">
        <f t="shared" si="112"/>
        <v>0</v>
      </c>
      <c r="BQ47" s="218">
        <f t="shared" si="113"/>
        <v>0</v>
      </c>
      <c r="BR47" s="221">
        <f t="shared" si="97"/>
        <v>0</v>
      </c>
      <c r="BS47" s="218">
        <f t="shared" si="114"/>
        <v>0</v>
      </c>
      <c r="BT47" s="221">
        <f t="shared" si="115"/>
        <v>0</v>
      </c>
    </row>
    <row r="48" spans="1:127" x14ac:dyDescent="0.25">
      <c r="A48" s="667"/>
      <c r="B48" s="20">
        <v>26000</v>
      </c>
      <c r="C48" s="20">
        <f t="shared" si="49"/>
        <v>1138800</v>
      </c>
      <c r="D48" s="20">
        <f t="shared" si="50"/>
        <v>104390</v>
      </c>
      <c r="E48" s="20">
        <f t="shared" si="51"/>
        <v>11388.288361571889</v>
      </c>
      <c r="F48" s="20">
        <f t="shared" si="72"/>
        <v>10.90936714395238</v>
      </c>
      <c r="G48" s="19" t="str">
        <f t="shared" si="73"/>
        <v>NEIN</v>
      </c>
      <c r="H48" s="19">
        <f t="shared" si="74"/>
        <v>0</v>
      </c>
      <c r="I48" s="20">
        <f t="shared" si="52"/>
        <v>1138800</v>
      </c>
      <c r="J48" s="20">
        <f t="shared" si="53"/>
        <v>115778.28836157189</v>
      </c>
      <c r="K48" s="39">
        <f t="shared" si="54"/>
        <v>0.10166691988195635</v>
      </c>
      <c r="L48" s="56">
        <f t="shared" si="75"/>
        <v>15</v>
      </c>
      <c r="M48" s="23">
        <f t="shared" si="55"/>
        <v>57.017099622298801</v>
      </c>
      <c r="N48" s="23">
        <f t="shared" si="98"/>
        <v>95</v>
      </c>
      <c r="O48" s="121">
        <f t="shared" si="76"/>
        <v>95</v>
      </c>
      <c r="P48" s="24">
        <f t="shared" si="77"/>
        <v>1081860</v>
      </c>
      <c r="Q48" s="24">
        <f t="shared" si="78"/>
        <v>616845.1939738018</v>
      </c>
      <c r="R48" s="24">
        <f t="shared" si="56"/>
        <v>27900.888361571891</v>
      </c>
      <c r="S48" s="24">
        <f t="shared" si="79"/>
        <v>8683.371627117891</v>
      </c>
      <c r="T48" s="24">
        <f t="shared" si="80"/>
        <v>17366.743254235782</v>
      </c>
      <c r="U48" s="24">
        <f t="shared" si="81"/>
        <v>79194.028372882094</v>
      </c>
      <c r="V48" s="24">
        <f t="shared" si="82"/>
        <v>340534.32200339297</v>
      </c>
      <c r="W48" s="24">
        <f t="shared" si="83"/>
        <v>70510.656745764209</v>
      </c>
      <c r="X48" s="24">
        <f t="shared" si="109"/>
        <v>204480.9045627162</v>
      </c>
      <c r="Y48" s="24">
        <f t="shared" si="84"/>
        <v>85</v>
      </c>
      <c r="Z48" s="24">
        <f t="shared" si="57"/>
        <v>752898.61141447863</v>
      </c>
      <c r="AA48" s="32">
        <f t="shared" si="85"/>
        <v>1.1304347826086956</v>
      </c>
      <c r="AB48" s="24">
        <f t="shared" si="58"/>
        <v>851102.77812071494</v>
      </c>
      <c r="AC48" s="38">
        <f t="shared" si="86"/>
        <v>2</v>
      </c>
      <c r="AD48" s="36">
        <f t="shared" si="59"/>
        <v>425551.38906035747</v>
      </c>
      <c r="AE48" s="37">
        <f t="shared" si="60"/>
        <v>16.367361117706057</v>
      </c>
      <c r="AF48" s="40">
        <f t="shared" si="87"/>
        <v>0.14000000000000001</v>
      </c>
      <c r="AG48" s="36">
        <f t="shared" si="61"/>
        <v>59577.194468450049</v>
      </c>
      <c r="AH48" s="255">
        <f t="shared" si="88"/>
        <v>465014.8060261982</v>
      </c>
      <c r="AI48" s="118">
        <f t="shared" si="62"/>
        <v>320699.86622496427</v>
      </c>
      <c r="AJ48" s="118">
        <f t="shared" si="89"/>
        <v>60</v>
      </c>
      <c r="AK48" s="118">
        <f t="shared" si="90"/>
        <v>534499.77704160707</v>
      </c>
      <c r="AL48" s="256">
        <f t="shared" si="91"/>
        <v>1464.3829507989235</v>
      </c>
      <c r="AM48" s="255">
        <f t="shared" si="63"/>
        <v>0</v>
      </c>
      <c r="AN48" s="118">
        <f t="shared" si="64"/>
        <v>0</v>
      </c>
      <c r="AO48" s="256" t="str">
        <f t="shared" si="99"/>
        <v>–</v>
      </c>
      <c r="AP48" s="118">
        <f t="shared" si="65"/>
        <v>320699.86622496427</v>
      </c>
      <c r="AQ48" s="118">
        <f t="shared" si="92"/>
        <v>534499.77704160707</v>
      </c>
      <c r="AR48" s="118">
        <f t="shared" si="93"/>
        <v>20</v>
      </c>
      <c r="AS48" s="118">
        <f t="shared" si="66"/>
        <v>189800</v>
      </c>
      <c r="AT48" s="118">
        <f t="shared" si="67"/>
        <v>130899.86622496427</v>
      </c>
      <c r="AU48" s="118">
        <f t="shared" si="94"/>
        <v>189804.80602619817</v>
      </c>
      <c r="AV48" s="37">
        <f t="shared" si="68"/>
        <v>40.816938206372917</v>
      </c>
      <c r="AW48" s="118">
        <f t="shared" si="100"/>
        <v>403599.91081664281</v>
      </c>
      <c r="AX48" s="118">
        <f t="shared" si="95"/>
        <v>26</v>
      </c>
      <c r="AY48" s="118">
        <f t="shared" si="69"/>
        <v>1552.3073492947801</v>
      </c>
      <c r="AZ48" s="118">
        <f t="shared" si="96"/>
        <v>60</v>
      </c>
      <c r="BA48" s="118">
        <f t="shared" si="70"/>
        <v>93138.440957686806</v>
      </c>
      <c r="BC48" s="120"/>
      <c r="BD48" s="120"/>
      <c r="BE48" s="120"/>
      <c r="BF48" s="120"/>
      <c r="BG48" s="120"/>
      <c r="BH48" s="120"/>
      <c r="BI48" s="120"/>
      <c r="BK48" s="218" t="str">
        <f t="shared" si="101"/>
        <v>NEIN</v>
      </c>
      <c r="BL48" s="221">
        <f t="shared" si="71"/>
        <v>189804.80602619817</v>
      </c>
      <c r="BM48" s="218">
        <f t="shared" si="102"/>
        <v>0.35</v>
      </c>
      <c r="BN48" s="221">
        <f t="shared" si="110"/>
        <v>66431.682109169356</v>
      </c>
      <c r="BO48" s="219">
        <f t="shared" si="111"/>
        <v>10</v>
      </c>
      <c r="BP48" s="218">
        <f t="shared" si="112"/>
        <v>0</v>
      </c>
      <c r="BQ48" s="218">
        <f t="shared" si="113"/>
        <v>0</v>
      </c>
      <c r="BR48" s="221">
        <f t="shared" si="97"/>
        <v>0</v>
      </c>
      <c r="BS48" s="218">
        <f t="shared" si="114"/>
        <v>0</v>
      </c>
      <c r="BT48" s="221">
        <f t="shared" si="115"/>
        <v>0</v>
      </c>
    </row>
    <row r="49" spans="1:128" x14ac:dyDescent="0.25">
      <c r="A49" s="667"/>
      <c r="B49" s="20">
        <v>28000</v>
      </c>
      <c r="C49" s="20">
        <f t="shared" si="49"/>
        <v>1226400</v>
      </c>
      <c r="D49" s="20">
        <f t="shared" si="50"/>
        <v>112420</v>
      </c>
      <c r="E49" s="20">
        <f t="shared" si="51"/>
        <v>12264.31054323127</v>
      </c>
      <c r="F49" s="20">
        <f t="shared" si="72"/>
        <v>10.909367143952384</v>
      </c>
      <c r="G49" s="19" t="str">
        <f t="shared" si="73"/>
        <v>NEIN</v>
      </c>
      <c r="H49" s="19">
        <f t="shared" si="74"/>
        <v>0</v>
      </c>
      <c r="I49" s="20">
        <f t="shared" si="52"/>
        <v>1226400</v>
      </c>
      <c r="J49" s="20">
        <f t="shared" si="53"/>
        <v>124684.31054323127</v>
      </c>
      <c r="K49" s="39">
        <f t="shared" si="54"/>
        <v>0.10166691988195635</v>
      </c>
      <c r="L49" s="56">
        <f t="shared" si="75"/>
        <v>15</v>
      </c>
      <c r="M49" s="23">
        <f t="shared" si="55"/>
        <v>57.017099622298801</v>
      </c>
      <c r="N49" s="23">
        <f t="shared" si="98"/>
        <v>95</v>
      </c>
      <c r="O49" s="121">
        <f t="shared" si="76"/>
        <v>95</v>
      </c>
      <c r="P49" s="24">
        <f t="shared" si="77"/>
        <v>1165080</v>
      </c>
      <c r="Q49" s="24">
        <f t="shared" si="78"/>
        <v>664294.82427947887</v>
      </c>
      <c r="R49" s="24">
        <f t="shared" si="56"/>
        <v>30047.110543231265</v>
      </c>
      <c r="S49" s="24">
        <f t="shared" si="79"/>
        <v>9351.3232907423444</v>
      </c>
      <c r="T49" s="24">
        <f t="shared" si="80"/>
        <v>18702.646581484689</v>
      </c>
      <c r="U49" s="24">
        <f t="shared" si="81"/>
        <v>85285.87670925766</v>
      </c>
      <c r="V49" s="24">
        <f t="shared" si="82"/>
        <v>366729.2698498079</v>
      </c>
      <c r="W49" s="24">
        <f t="shared" si="83"/>
        <v>75934.553418515323</v>
      </c>
      <c r="X49" s="24">
        <f t="shared" si="109"/>
        <v>220210.20491369444</v>
      </c>
      <c r="Y49" s="24">
        <f t="shared" si="84"/>
        <v>85</v>
      </c>
      <c r="Z49" s="24">
        <f t="shared" si="57"/>
        <v>810813.88921559229</v>
      </c>
      <c r="AA49" s="32">
        <f t="shared" si="85"/>
        <v>1.1304347826086956</v>
      </c>
      <c r="AB49" s="24">
        <f t="shared" si="58"/>
        <v>916572.22259153903</v>
      </c>
      <c r="AC49" s="38">
        <f t="shared" si="86"/>
        <v>2</v>
      </c>
      <c r="AD49" s="36">
        <f t="shared" si="59"/>
        <v>458286.11129576951</v>
      </c>
      <c r="AE49" s="37">
        <f t="shared" si="60"/>
        <v>16.367361117706054</v>
      </c>
      <c r="AF49" s="40">
        <f t="shared" si="87"/>
        <v>0.14000000000000001</v>
      </c>
      <c r="AG49" s="36">
        <f t="shared" si="61"/>
        <v>64160.055581407738</v>
      </c>
      <c r="AH49" s="255">
        <f t="shared" si="88"/>
        <v>500785.17572052113</v>
      </c>
      <c r="AI49" s="118">
        <f t="shared" si="62"/>
        <v>345369.0867038077</v>
      </c>
      <c r="AJ49" s="118">
        <f t="shared" si="89"/>
        <v>60</v>
      </c>
      <c r="AK49" s="118">
        <f t="shared" si="90"/>
        <v>575615.14450634609</v>
      </c>
      <c r="AL49" s="256">
        <f t="shared" si="91"/>
        <v>1577.0277931680714</v>
      </c>
      <c r="AM49" s="255">
        <f t="shared" si="63"/>
        <v>0</v>
      </c>
      <c r="AN49" s="118">
        <f t="shared" si="64"/>
        <v>0</v>
      </c>
      <c r="AO49" s="256" t="str">
        <f t="shared" si="99"/>
        <v>–</v>
      </c>
      <c r="AP49" s="118">
        <f t="shared" si="65"/>
        <v>345369.0867038077</v>
      </c>
      <c r="AQ49" s="118">
        <f t="shared" si="92"/>
        <v>575615.14450634609</v>
      </c>
      <c r="AR49" s="118">
        <f t="shared" si="93"/>
        <v>20</v>
      </c>
      <c r="AS49" s="118">
        <f t="shared" si="66"/>
        <v>204400</v>
      </c>
      <c r="AT49" s="118">
        <f t="shared" si="67"/>
        <v>140969.0867038077</v>
      </c>
      <c r="AU49" s="118">
        <f t="shared" si="94"/>
        <v>204405.17572052116</v>
      </c>
      <c r="AV49" s="37">
        <f t="shared" si="68"/>
        <v>40.816938206372924</v>
      </c>
      <c r="AW49" s="118">
        <f t="shared" si="100"/>
        <v>434646.05780253839</v>
      </c>
      <c r="AX49" s="118">
        <f t="shared" si="95"/>
        <v>26</v>
      </c>
      <c r="AY49" s="118">
        <f t="shared" si="69"/>
        <v>1671.7156069328398</v>
      </c>
      <c r="AZ49" s="118">
        <f t="shared" si="96"/>
        <v>60</v>
      </c>
      <c r="BA49" s="118">
        <f t="shared" si="70"/>
        <v>100302.93641597038</v>
      </c>
      <c r="BC49" s="120"/>
      <c r="BD49" s="120"/>
      <c r="BE49" s="120"/>
      <c r="BF49" s="120"/>
      <c r="BG49" s="120"/>
      <c r="BH49" s="120"/>
      <c r="BI49" s="120"/>
      <c r="BK49" s="218" t="str">
        <f t="shared" si="101"/>
        <v>NEIN</v>
      </c>
      <c r="BL49" s="221">
        <f t="shared" si="71"/>
        <v>204405.17572052116</v>
      </c>
      <c r="BM49" s="218">
        <f t="shared" si="102"/>
        <v>0.35</v>
      </c>
      <c r="BN49" s="221">
        <f t="shared" si="110"/>
        <v>71541.811502182405</v>
      </c>
      <c r="BO49" s="219">
        <f t="shared" si="111"/>
        <v>10</v>
      </c>
      <c r="BP49" s="218">
        <f t="shared" si="112"/>
        <v>0</v>
      </c>
      <c r="BQ49" s="218">
        <f t="shared" si="113"/>
        <v>0</v>
      </c>
      <c r="BR49" s="221">
        <f t="shared" si="97"/>
        <v>0</v>
      </c>
      <c r="BS49" s="218">
        <f t="shared" si="114"/>
        <v>0</v>
      </c>
      <c r="BT49" s="221">
        <f t="shared" si="115"/>
        <v>0</v>
      </c>
    </row>
    <row r="50" spans="1:128" x14ac:dyDescent="0.25">
      <c r="A50" s="667"/>
      <c r="B50" s="20">
        <v>30000</v>
      </c>
      <c r="C50" s="20">
        <f t="shared" si="49"/>
        <v>1314000</v>
      </c>
      <c r="D50" s="20">
        <f t="shared" si="50"/>
        <v>120450</v>
      </c>
      <c r="E50" s="20">
        <f t="shared" si="51"/>
        <v>13140.332724890644</v>
      </c>
      <c r="F50" s="20">
        <f t="shared" si="72"/>
        <v>10.909367143952382</v>
      </c>
      <c r="G50" s="19" t="str">
        <f t="shared" si="73"/>
        <v>NEIN</v>
      </c>
      <c r="H50" s="19">
        <f t="shared" si="74"/>
        <v>0</v>
      </c>
      <c r="I50" s="20">
        <f t="shared" si="52"/>
        <v>1314000</v>
      </c>
      <c r="J50" s="20">
        <f t="shared" si="53"/>
        <v>133590.33272489064</v>
      </c>
      <c r="K50" s="39">
        <f t="shared" si="54"/>
        <v>0.10166691988195635</v>
      </c>
      <c r="L50" s="56">
        <f t="shared" si="75"/>
        <v>15</v>
      </c>
      <c r="M50" s="23">
        <f t="shared" si="55"/>
        <v>57.017099622298801</v>
      </c>
      <c r="N50" s="23">
        <f t="shared" si="98"/>
        <v>95</v>
      </c>
      <c r="O50" s="121">
        <f t="shared" si="76"/>
        <v>95</v>
      </c>
      <c r="P50" s="24">
        <f t="shared" si="77"/>
        <v>1248300</v>
      </c>
      <c r="Q50" s="24">
        <f t="shared" si="78"/>
        <v>711744.45458515594</v>
      </c>
      <c r="R50" s="24">
        <f t="shared" si="56"/>
        <v>32193.332724890643</v>
      </c>
      <c r="S50" s="24">
        <f t="shared" si="79"/>
        <v>10019.274954366798</v>
      </c>
      <c r="T50" s="24">
        <f t="shared" si="80"/>
        <v>20038.549908733596</v>
      </c>
      <c r="U50" s="24">
        <f t="shared" si="81"/>
        <v>91377.725045633211</v>
      </c>
      <c r="V50" s="24">
        <f t="shared" si="82"/>
        <v>392924.21769622277</v>
      </c>
      <c r="W50" s="24">
        <f t="shared" si="83"/>
        <v>81358.450091266408</v>
      </c>
      <c r="X50" s="24">
        <f t="shared" si="109"/>
        <v>235939.50526467257</v>
      </c>
      <c r="Y50" s="24">
        <f t="shared" si="84"/>
        <v>85</v>
      </c>
      <c r="Z50" s="24">
        <f t="shared" si="57"/>
        <v>868729.16701670608</v>
      </c>
      <c r="AA50" s="32">
        <f t="shared" si="85"/>
        <v>1.1304347826086956</v>
      </c>
      <c r="AB50" s="24">
        <f t="shared" si="58"/>
        <v>982041.66706236335</v>
      </c>
      <c r="AC50" s="38">
        <f t="shared" si="86"/>
        <v>2</v>
      </c>
      <c r="AD50" s="36">
        <f t="shared" si="59"/>
        <v>491020.83353118168</v>
      </c>
      <c r="AE50" s="37">
        <f t="shared" si="60"/>
        <v>16.367361117706057</v>
      </c>
      <c r="AF50" s="40">
        <f t="shared" si="87"/>
        <v>0.14000000000000001</v>
      </c>
      <c r="AG50" s="36">
        <f t="shared" si="61"/>
        <v>68742.916694365442</v>
      </c>
      <c r="AH50" s="255">
        <f t="shared" si="88"/>
        <v>536555.54541484406</v>
      </c>
      <c r="AI50" s="118">
        <f t="shared" si="62"/>
        <v>370038.30718265107</v>
      </c>
      <c r="AJ50" s="118">
        <f t="shared" si="89"/>
        <v>60</v>
      </c>
      <c r="AK50" s="118">
        <f t="shared" si="90"/>
        <v>616730.51197108522</v>
      </c>
      <c r="AL50" s="256">
        <f t="shared" si="91"/>
        <v>1689.6726355372198</v>
      </c>
      <c r="AM50" s="255">
        <f t="shared" si="63"/>
        <v>0</v>
      </c>
      <c r="AN50" s="118">
        <f t="shared" si="64"/>
        <v>0</v>
      </c>
      <c r="AO50" s="256" t="str">
        <f t="shared" si="99"/>
        <v>–</v>
      </c>
      <c r="AP50" s="118">
        <f t="shared" si="65"/>
        <v>370038.30718265107</v>
      </c>
      <c r="AQ50" s="118">
        <f t="shared" si="92"/>
        <v>616730.51197108522</v>
      </c>
      <c r="AR50" s="118">
        <f t="shared" si="93"/>
        <v>20</v>
      </c>
      <c r="AS50" s="118">
        <f t="shared" si="66"/>
        <v>219000</v>
      </c>
      <c r="AT50" s="118">
        <f t="shared" si="67"/>
        <v>151038.30718265107</v>
      </c>
      <c r="AU50" s="118">
        <f t="shared" si="94"/>
        <v>219005.54541484403</v>
      </c>
      <c r="AV50" s="37">
        <f t="shared" si="68"/>
        <v>40.816938206372917</v>
      </c>
      <c r="AW50" s="118">
        <f t="shared" si="100"/>
        <v>465692.20478843414</v>
      </c>
      <c r="AX50" s="118">
        <f t="shared" si="95"/>
        <v>26</v>
      </c>
      <c r="AY50" s="118">
        <f t="shared" si="69"/>
        <v>1791.1238645709007</v>
      </c>
      <c r="AZ50" s="118">
        <f t="shared" si="96"/>
        <v>60</v>
      </c>
      <c r="BA50" s="118">
        <f t="shared" si="70"/>
        <v>107467.43187425403</v>
      </c>
      <c r="BC50" s="120"/>
      <c r="BD50" s="120"/>
      <c r="BE50" s="120"/>
      <c r="BF50" s="120"/>
      <c r="BG50" s="120"/>
      <c r="BH50" s="120"/>
      <c r="BI50" s="120"/>
      <c r="BK50" s="218" t="str">
        <f t="shared" si="101"/>
        <v>NEIN</v>
      </c>
      <c r="BL50" s="221">
        <f t="shared" si="71"/>
        <v>219005.54541484403</v>
      </c>
      <c r="BM50" s="218">
        <f t="shared" si="102"/>
        <v>0.35</v>
      </c>
      <c r="BN50" s="221">
        <f t="shared" si="110"/>
        <v>76651.94089519541</v>
      </c>
      <c r="BO50" s="219">
        <f t="shared" si="111"/>
        <v>10</v>
      </c>
      <c r="BP50" s="218">
        <f t="shared" si="112"/>
        <v>0</v>
      </c>
      <c r="BQ50" s="218">
        <f t="shared" si="113"/>
        <v>0</v>
      </c>
      <c r="BR50" s="221">
        <f t="shared" si="97"/>
        <v>0</v>
      </c>
      <c r="BS50" s="218">
        <f t="shared" si="114"/>
        <v>0</v>
      </c>
      <c r="BT50" s="221">
        <f t="shared" si="115"/>
        <v>0</v>
      </c>
    </row>
    <row r="51" spans="1:128" x14ac:dyDescent="0.25">
      <c r="A51" s="667"/>
      <c r="B51" s="20">
        <v>32000</v>
      </c>
      <c r="C51" s="20">
        <f t="shared" si="49"/>
        <v>1401600</v>
      </c>
      <c r="D51" s="20">
        <f t="shared" si="50"/>
        <v>128480</v>
      </c>
      <c r="E51" s="20">
        <f t="shared" si="51"/>
        <v>14016.354906550019</v>
      </c>
      <c r="F51" s="20">
        <f t="shared" si="72"/>
        <v>10.90936714395238</v>
      </c>
      <c r="G51" s="19" t="str">
        <f t="shared" si="73"/>
        <v>NEIN</v>
      </c>
      <c r="H51" s="19">
        <f t="shared" si="74"/>
        <v>0</v>
      </c>
      <c r="I51" s="20">
        <f t="shared" si="52"/>
        <v>1401600</v>
      </c>
      <c r="J51" s="20">
        <f t="shared" si="53"/>
        <v>142496.35490655003</v>
      </c>
      <c r="K51" s="39">
        <f t="shared" si="54"/>
        <v>0.10166691988195635</v>
      </c>
      <c r="L51" s="56">
        <f t="shared" si="75"/>
        <v>15</v>
      </c>
      <c r="M51" s="23">
        <f t="shared" si="55"/>
        <v>57.017099622298801</v>
      </c>
      <c r="N51" s="23">
        <f t="shared" si="98"/>
        <v>95</v>
      </c>
      <c r="O51" s="121">
        <f t="shared" si="76"/>
        <v>95</v>
      </c>
      <c r="P51" s="24">
        <f t="shared" si="77"/>
        <v>1331520</v>
      </c>
      <c r="Q51" s="24">
        <f t="shared" si="78"/>
        <v>759194.08489083301</v>
      </c>
      <c r="R51" s="24">
        <f t="shared" si="56"/>
        <v>34339.554906550016</v>
      </c>
      <c r="S51" s="24">
        <f t="shared" si="79"/>
        <v>10687.226617991251</v>
      </c>
      <c r="T51" s="24">
        <f t="shared" si="80"/>
        <v>21374.453235982503</v>
      </c>
      <c r="U51" s="24">
        <f t="shared" si="81"/>
        <v>97469.573382008763</v>
      </c>
      <c r="V51" s="24">
        <f t="shared" si="82"/>
        <v>419119.16554263764</v>
      </c>
      <c r="W51" s="24">
        <f t="shared" si="83"/>
        <v>86782.346764017508</v>
      </c>
      <c r="X51" s="24">
        <f t="shared" si="109"/>
        <v>251668.80561565075</v>
      </c>
      <c r="Y51" s="24">
        <f t="shared" si="84"/>
        <v>85</v>
      </c>
      <c r="Z51" s="24">
        <f t="shared" si="57"/>
        <v>926644.44481781987</v>
      </c>
      <c r="AA51" s="32">
        <f t="shared" si="85"/>
        <v>1.1304347826086956</v>
      </c>
      <c r="AB51" s="24">
        <f t="shared" si="58"/>
        <v>1047511.1115331876</v>
      </c>
      <c r="AC51" s="38">
        <f t="shared" si="86"/>
        <v>2</v>
      </c>
      <c r="AD51" s="36">
        <f t="shared" si="59"/>
        <v>523755.55576659378</v>
      </c>
      <c r="AE51" s="37">
        <f t="shared" si="60"/>
        <v>16.367361117706057</v>
      </c>
      <c r="AF51" s="40">
        <f t="shared" si="87"/>
        <v>0.14000000000000001</v>
      </c>
      <c r="AG51" s="36">
        <f t="shared" si="61"/>
        <v>73325.777807323131</v>
      </c>
      <c r="AH51" s="255">
        <f t="shared" si="88"/>
        <v>572325.91510916699</v>
      </c>
      <c r="AI51" s="118">
        <f t="shared" si="62"/>
        <v>394707.5276614945</v>
      </c>
      <c r="AJ51" s="118">
        <f t="shared" si="89"/>
        <v>60</v>
      </c>
      <c r="AK51" s="118">
        <f t="shared" si="90"/>
        <v>657845.87943582423</v>
      </c>
      <c r="AL51" s="256">
        <f t="shared" si="91"/>
        <v>1802.3174779063677</v>
      </c>
      <c r="AM51" s="255">
        <f t="shared" si="63"/>
        <v>0</v>
      </c>
      <c r="AN51" s="118">
        <f t="shared" si="64"/>
        <v>0</v>
      </c>
      <c r="AO51" s="256" t="str">
        <f t="shared" si="99"/>
        <v>–</v>
      </c>
      <c r="AP51" s="118">
        <f t="shared" si="65"/>
        <v>394707.5276614945</v>
      </c>
      <c r="AQ51" s="118">
        <f t="shared" si="92"/>
        <v>657845.87943582423</v>
      </c>
      <c r="AR51" s="118">
        <f t="shared" si="93"/>
        <v>20</v>
      </c>
      <c r="AS51" s="118">
        <f t="shared" si="66"/>
        <v>233600</v>
      </c>
      <c r="AT51" s="118">
        <f t="shared" si="67"/>
        <v>161107.5276614945</v>
      </c>
      <c r="AU51" s="118">
        <f t="shared" si="94"/>
        <v>233605.91510916702</v>
      </c>
      <c r="AV51" s="37">
        <f t="shared" si="68"/>
        <v>40.816938206372917</v>
      </c>
      <c r="AW51" s="118">
        <f t="shared" si="100"/>
        <v>496738.35177432973</v>
      </c>
      <c r="AX51" s="118">
        <f t="shared" si="95"/>
        <v>26</v>
      </c>
      <c r="AY51" s="118">
        <f t="shared" si="69"/>
        <v>1910.5321222089603</v>
      </c>
      <c r="AZ51" s="118">
        <f t="shared" si="96"/>
        <v>60</v>
      </c>
      <c r="BA51" s="118">
        <f t="shared" si="70"/>
        <v>114631.92733253763</v>
      </c>
      <c r="BC51" s="120"/>
      <c r="BD51" s="120"/>
      <c r="BE51" s="120"/>
      <c r="BF51" s="120"/>
      <c r="BG51" s="120"/>
      <c r="BH51" s="120"/>
      <c r="BI51" s="120"/>
      <c r="BK51" s="218" t="str">
        <f t="shared" si="101"/>
        <v>NEIN</v>
      </c>
      <c r="BL51" s="221">
        <f t="shared" si="71"/>
        <v>233605.91510916702</v>
      </c>
      <c r="BM51" s="218">
        <f t="shared" si="102"/>
        <v>0.35</v>
      </c>
      <c r="BN51" s="221">
        <f t="shared" si="110"/>
        <v>81762.070288208459</v>
      </c>
      <c r="BO51" s="219">
        <f t="shared" si="111"/>
        <v>10</v>
      </c>
      <c r="BP51" s="218">
        <f t="shared" si="112"/>
        <v>0</v>
      </c>
      <c r="BQ51" s="218">
        <f t="shared" si="113"/>
        <v>0</v>
      </c>
      <c r="BR51" s="221">
        <f t="shared" si="97"/>
        <v>0</v>
      </c>
      <c r="BS51" s="218">
        <f t="shared" si="114"/>
        <v>0</v>
      </c>
      <c r="BT51" s="221">
        <f t="shared" si="115"/>
        <v>0</v>
      </c>
    </row>
    <row r="52" spans="1:128" x14ac:dyDescent="0.25">
      <c r="A52" s="667"/>
      <c r="B52" s="20">
        <v>34000</v>
      </c>
      <c r="C52" s="20">
        <f t="shared" si="49"/>
        <v>1489200</v>
      </c>
      <c r="D52" s="20">
        <f t="shared" si="50"/>
        <v>136510</v>
      </c>
      <c r="E52" s="20">
        <f t="shared" si="51"/>
        <v>14892.377088209396</v>
      </c>
      <c r="F52" s="20">
        <f t="shared" si="72"/>
        <v>10.90936714395238</v>
      </c>
      <c r="G52" s="19" t="str">
        <f t="shared" si="73"/>
        <v>NEIN</v>
      </c>
      <c r="H52" s="19">
        <f t="shared" si="74"/>
        <v>0</v>
      </c>
      <c r="I52" s="20">
        <f t="shared" si="52"/>
        <v>1489200</v>
      </c>
      <c r="J52" s="20">
        <f t="shared" si="53"/>
        <v>151402.37708820938</v>
      </c>
      <c r="K52" s="39">
        <f t="shared" si="54"/>
        <v>0.10166691988195634</v>
      </c>
      <c r="L52" s="56">
        <f t="shared" si="75"/>
        <v>15</v>
      </c>
      <c r="M52" s="23">
        <f t="shared" si="55"/>
        <v>57.017099622298801</v>
      </c>
      <c r="N52" s="23">
        <f t="shared" si="98"/>
        <v>95</v>
      </c>
      <c r="O52" s="121">
        <f t="shared" si="76"/>
        <v>95</v>
      </c>
      <c r="P52" s="24">
        <f t="shared" si="77"/>
        <v>1414740</v>
      </c>
      <c r="Q52" s="24">
        <f t="shared" si="78"/>
        <v>806643.71519651008</v>
      </c>
      <c r="R52" s="24">
        <f t="shared" si="56"/>
        <v>36485.777088209397</v>
      </c>
      <c r="S52" s="24">
        <f t="shared" si="79"/>
        <v>11355.178281615703</v>
      </c>
      <c r="T52" s="24">
        <f t="shared" si="80"/>
        <v>22710.356563231406</v>
      </c>
      <c r="U52" s="24">
        <f t="shared" si="81"/>
        <v>103561.42171838427</v>
      </c>
      <c r="V52" s="24">
        <f t="shared" si="82"/>
        <v>445314.11338905233</v>
      </c>
      <c r="W52" s="24">
        <f t="shared" si="83"/>
        <v>92206.243436768564</v>
      </c>
      <c r="X52" s="24">
        <f t="shared" si="109"/>
        <v>267398.10596662882</v>
      </c>
      <c r="Y52" s="24">
        <f t="shared" si="84"/>
        <v>85</v>
      </c>
      <c r="Z52" s="24">
        <f t="shared" si="57"/>
        <v>984559.72261893353</v>
      </c>
      <c r="AA52" s="32">
        <f t="shared" si="85"/>
        <v>1.1304347826086956</v>
      </c>
      <c r="AB52" s="24">
        <f t="shared" si="58"/>
        <v>1112980.5560040118</v>
      </c>
      <c r="AC52" s="38">
        <f t="shared" si="86"/>
        <v>2</v>
      </c>
      <c r="AD52" s="36">
        <f t="shared" si="59"/>
        <v>556490.27800200589</v>
      </c>
      <c r="AE52" s="37">
        <f t="shared" si="60"/>
        <v>16.367361117706057</v>
      </c>
      <c r="AF52" s="40">
        <f t="shared" si="87"/>
        <v>0.14000000000000001</v>
      </c>
      <c r="AG52" s="36">
        <f t="shared" si="61"/>
        <v>77908.638920280835</v>
      </c>
      <c r="AH52" s="255">
        <f t="shared" si="88"/>
        <v>608096.28480348992</v>
      </c>
      <c r="AI52" s="118">
        <f t="shared" si="62"/>
        <v>419376.74814033788</v>
      </c>
      <c r="AJ52" s="118">
        <f t="shared" si="89"/>
        <v>60</v>
      </c>
      <c r="AK52" s="118">
        <f t="shared" si="90"/>
        <v>698961.24690056313</v>
      </c>
      <c r="AL52" s="256">
        <f t="shared" si="91"/>
        <v>1914.9623202755154</v>
      </c>
      <c r="AM52" s="255">
        <f t="shared" si="63"/>
        <v>0</v>
      </c>
      <c r="AN52" s="118">
        <f t="shared" si="64"/>
        <v>0</v>
      </c>
      <c r="AO52" s="256" t="str">
        <f t="shared" si="99"/>
        <v>–</v>
      </c>
      <c r="AP52" s="118">
        <f t="shared" si="65"/>
        <v>419376.74814033788</v>
      </c>
      <c r="AQ52" s="118">
        <f t="shared" si="92"/>
        <v>698961.24690056313</v>
      </c>
      <c r="AR52" s="118">
        <f t="shared" si="93"/>
        <v>20</v>
      </c>
      <c r="AS52" s="118">
        <f t="shared" si="66"/>
        <v>248200</v>
      </c>
      <c r="AT52" s="118">
        <f t="shared" si="67"/>
        <v>171176.74814033788</v>
      </c>
      <c r="AU52" s="118">
        <f t="shared" si="94"/>
        <v>248206.28480348992</v>
      </c>
      <c r="AV52" s="37">
        <f t="shared" si="68"/>
        <v>40.816938206372917</v>
      </c>
      <c r="AW52" s="118">
        <f t="shared" si="100"/>
        <v>527784.49876022525</v>
      </c>
      <c r="AX52" s="118">
        <f t="shared" si="95"/>
        <v>26</v>
      </c>
      <c r="AY52" s="118">
        <f t="shared" si="69"/>
        <v>2029.94037984702</v>
      </c>
      <c r="AZ52" s="118">
        <f t="shared" si="96"/>
        <v>60</v>
      </c>
      <c r="BA52" s="118">
        <f t="shared" si="70"/>
        <v>121796.42279082121</v>
      </c>
      <c r="BC52" s="120"/>
      <c r="BD52" s="120"/>
      <c r="BE52" s="120"/>
      <c r="BF52" s="120"/>
      <c r="BG52" s="120"/>
      <c r="BH52" s="120"/>
      <c r="BI52" s="120"/>
      <c r="BK52" s="218" t="str">
        <f t="shared" si="101"/>
        <v>NEIN</v>
      </c>
      <c r="BL52" s="221">
        <f t="shared" si="71"/>
        <v>248206.28480348992</v>
      </c>
      <c r="BM52" s="218">
        <f t="shared" si="102"/>
        <v>0.35</v>
      </c>
      <c r="BN52" s="221">
        <f t="shared" si="110"/>
        <v>86872.199681221464</v>
      </c>
      <c r="BO52" s="219">
        <f t="shared" si="111"/>
        <v>10</v>
      </c>
      <c r="BP52" s="218">
        <f t="shared" si="112"/>
        <v>0</v>
      </c>
      <c r="BQ52" s="218">
        <f t="shared" si="113"/>
        <v>0</v>
      </c>
      <c r="BR52" s="221">
        <f t="shared" si="97"/>
        <v>0</v>
      </c>
      <c r="BS52" s="218">
        <f t="shared" si="114"/>
        <v>0</v>
      </c>
      <c r="BT52" s="221">
        <f t="shared" si="115"/>
        <v>0</v>
      </c>
    </row>
    <row r="53" spans="1:128" x14ac:dyDescent="0.25">
      <c r="A53" s="667"/>
      <c r="B53" s="20">
        <v>36000</v>
      </c>
      <c r="C53" s="20">
        <f t="shared" si="49"/>
        <v>1576800</v>
      </c>
      <c r="D53" s="20">
        <f t="shared" si="50"/>
        <v>144540</v>
      </c>
      <c r="E53" s="20">
        <f t="shared" si="51"/>
        <v>15768.399269868773</v>
      </c>
      <c r="F53" s="20">
        <f t="shared" si="72"/>
        <v>10.909367143952382</v>
      </c>
      <c r="G53" s="19" t="str">
        <f t="shared" si="73"/>
        <v>NEIN</v>
      </c>
      <c r="H53" s="19">
        <f t="shared" si="74"/>
        <v>0</v>
      </c>
      <c r="I53" s="20">
        <f t="shared" si="52"/>
        <v>1576800</v>
      </c>
      <c r="J53" s="20">
        <f t="shared" si="53"/>
        <v>160308.39926986877</v>
      </c>
      <c r="K53" s="39">
        <f t="shared" si="54"/>
        <v>0.10166691988195635</v>
      </c>
      <c r="L53" s="56">
        <f t="shared" si="75"/>
        <v>15</v>
      </c>
      <c r="M53" s="23">
        <f t="shared" si="55"/>
        <v>57.017099622298801</v>
      </c>
      <c r="N53" s="23">
        <f t="shared" si="98"/>
        <v>95</v>
      </c>
      <c r="O53" s="121">
        <f t="shared" si="76"/>
        <v>95</v>
      </c>
      <c r="P53" s="24">
        <f t="shared" si="77"/>
        <v>1497960</v>
      </c>
      <c r="Q53" s="24">
        <f t="shared" si="78"/>
        <v>854093.34550218715</v>
      </c>
      <c r="R53" s="24">
        <f t="shared" si="56"/>
        <v>38631.999269868771</v>
      </c>
      <c r="S53" s="24">
        <f t="shared" si="79"/>
        <v>12023.129945240156</v>
      </c>
      <c r="T53" s="24">
        <f t="shared" si="80"/>
        <v>24046.259890480313</v>
      </c>
      <c r="U53" s="24">
        <f t="shared" si="81"/>
        <v>109653.27005475984</v>
      </c>
      <c r="V53" s="24">
        <f t="shared" si="82"/>
        <v>471509.06123546726</v>
      </c>
      <c r="W53" s="24">
        <f t="shared" si="83"/>
        <v>97630.140109519678</v>
      </c>
      <c r="X53" s="24">
        <f t="shared" si="109"/>
        <v>283127.40631760703</v>
      </c>
      <c r="Y53" s="24">
        <f t="shared" si="84"/>
        <v>85</v>
      </c>
      <c r="Z53" s="24">
        <f t="shared" si="57"/>
        <v>1042475.0004200474</v>
      </c>
      <c r="AA53" s="32">
        <f t="shared" si="85"/>
        <v>1.1304347826086956</v>
      </c>
      <c r="AB53" s="24">
        <f t="shared" si="58"/>
        <v>1178450.0004748362</v>
      </c>
      <c r="AC53" s="38">
        <f t="shared" si="86"/>
        <v>2</v>
      </c>
      <c r="AD53" s="36">
        <f t="shared" si="59"/>
        <v>589225.00023741811</v>
      </c>
      <c r="AE53" s="37">
        <f t="shared" si="60"/>
        <v>16.367361117706057</v>
      </c>
      <c r="AF53" s="40">
        <f t="shared" si="87"/>
        <v>0.14000000000000001</v>
      </c>
      <c r="AG53" s="36">
        <f t="shared" si="61"/>
        <v>82491.500033238539</v>
      </c>
      <c r="AH53" s="255">
        <f t="shared" si="88"/>
        <v>643866.65449781285</v>
      </c>
      <c r="AI53" s="118">
        <f t="shared" si="62"/>
        <v>444045.96861918131</v>
      </c>
      <c r="AJ53" s="118">
        <f t="shared" si="89"/>
        <v>60</v>
      </c>
      <c r="AK53" s="118">
        <f t="shared" si="90"/>
        <v>740076.61436530214</v>
      </c>
      <c r="AL53" s="256">
        <f t="shared" si="91"/>
        <v>2027.6071626446635</v>
      </c>
      <c r="AM53" s="255">
        <f t="shared" si="63"/>
        <v>0</v>
      </c>
      <c r="AN53" s="118">
        <f t="shared" si="64"/>
        <v>0</v>
      </c>
      <c r="AO53" s="256" t="str">
        <f t="shared" si="99"/>
        <v>–</v>
      </c>
      <c r="AP53" s="118">
        <f t="shared" si="65"/>
        <v>444045.96861918131</v>
      </c>
      <c r="AQ53" s="118">
        <f t="shared" si="92"/>
        <v>740076.61436530214</v>
      </c>
      <c r="AR53" s="118">
        <f t="shared" si="93"/>
        <v>20</v>
      </c>
      <c r="AS53" s="118">
        <f t="shared" si="66"/>
        <v>262800</v>
      </c>
      <c r="AT53" s="118">
        <f t="shared" si="67"/>
        <v>181245.96861918131</v>
      </c>
      <c r="AU53" s="118">
        <f t="shared" si="94"/>
        <v>262806.65449781291</v>
      </c>
      <c r="AV53" s="37">
        <f t="shared" si="68"/>
        <v>40.816938206372917</v>
      </c>
      <c r="AW53" s="118">
        <f t="shared" si="100"/>
        <v>558830.64574612083</v>
      </c>
      <c r="AX53" s="118">
        <f t="shared" si="95"/>
        <v>26</v>
      </c>
      <c r="AY53" s="118">
        <f t="shared" si="69"/>
        <v>2149.34863748508</v>
      </c>
      <c r="AZ53" s="118">
        <f t="shared" si="96"/>
        <v>60</v>
      </c>
      <c r="BA53" s="118">
        <f t="shared" si="70"/>
        <v>128960.9182491048</v>
      </c>
      <c r="BC53" s="120"/>
      <c r="BD53" s="120"/>
      <c r="BE53" s="120"/>
      <c r="BF53" s="120"/>
      <c r="BG53" s="120"/>
      <c r="BH53" s="120"/>
      <c r="BI53" s="120"/>
      <c r="BK53" s="218" t="str">
        <f t="shared" si="101"/>
        <v>NEIN</v>
      </c>
      <c r="BL53" s="221">
        <f t="shared" si="71"/>
        <v>262806.65449781291</v>
      </c>
      <c r="BM53" s="218">
        <f t="shared" si="102"/>
        <v>0.35</v>
      </c>
      <c r="BN53" s="221">
        <f t="shared" si="110"/>
        <v>91982.329074234513</v>
      </c>
      <c r="BO53" s="219">
        <f t="shared" si="111"/>
        <v>10</v>
      </c>
      <c r="BP53" s="218">
        <f t="shared" si="112"/>
        <v>0</v>
      </c>
      <c r="BQ53" s="218">
        <f t="shared" si="113"/>
        <v>0</v>
      </c>
      <c r="BR53" s="221">
        <f t="shared" si="97"/>
        <v>0</v>
      </c>
      <c r="BS53" s="218">
        <f t="shared" si="114"/>
        <v>0</v>
      </c>
      <c r="BT53" s="221">
        <f t="shared" si="115"/>
        <v>0</v>
      </c>
    </row>
    <row r="54" spans="1:128" x14ac:dyDescent="0.25">
      <c r="A54" s="667"/>
      <c r="B54" s="20">
        <v>38000</v>
      </c>
      <c r="C54" s="20">
        <f t="shared" si="49"/>
        <v>1664400</v>
      </c>
      <c r="D54" s="20">
        <f t="shared" si="50"/>
        <v>152570</v>
      </c>
      <c r="E54" s="20">
        <f t="shared" si="51"/>
        <v>16644.421451528146</v>
      </c>
      <c r="F54" s="20">
        <f t="shared" si="72"/>
        <v>10.90936714395238</v>
      </c>
      <c r="G54" s="19" t="str">
        <f t="shared" si="73"/>
        <v>NEIN</v>
      </c>
      <c r="H54" s="19">
        <f t="shared" si="74"/>
        <v>0</v>
      </c>
      <c r="I54" s="20">
        <f t="shared" si="52"/>
        <v>1664400</v>
      </c>
      <c r="J54" s="20">
        <f t="shared" si="53"/>
        <v>169214.42145152815</v>
      </c>
      <c r="K54" s="39">
        <f t="shared" si="54"/>
        <v>0.10166691988195635</v>
      </c>
      <c r="L54" s="56">
        <f t="shared" si="75"/>
        <v>15</v>
      </c>
      <c r="M54" s="23">
        <f t="shared" si="55"/>
        <v>57.017099622298801</v>
      </c>
      <c r="N54" s="23">
        <f t="shared" si="98"/>
        <v>95</v>
      </c>
      <c r="O54" s="121">
        <f t="shared" si="76"/>
        <v>95</v>
      </c>
      <c r="P54" s="24">
        <f t="shared" si="77"/>
        <v>1581180</v>
      </c>
      <c r="Q54" s="24">
        <f t="shared" si="78"/>
        <v>901542.97580786422</v>
      </c>
      <c r="R54" s="24">
        <f t="shared" si="56"/>
        <v>40778.221451528145</v>
      </c>
      <c r="S54" s="24">
        <f t="shared" si="79"/>
        <v>12691.081608864612</v>
      </c>
      <c r="T54" s="24">
        <f t="shared" si="80"/>
        <v>25382.163217729223</v>
      </c>
      <c r="U54" s="24">
        <f t="shared" si="81"/>
        <v>115745.1183911354</v>
      </c>
      <c r="V54" s="24">
        <f t="shared" si="82"/>
        <v>497704.00908188219</v>
      </c>
      <c r="W54" s="24">
        <f t="shared" si="83"/>
        <v>103054.03678227079</v>
      </c>
      <c r="X54" s="24">
        <f t="shared" si="109"/>
        <v>298856.70666858531</v>
      </c>
      <c r="Y54" s="24">
        <f t="shared" si="84"/>
        <v>85</v>
      </c>
      <c r="Z54" s="24">
        <f t="shared" si="57"/>
        <v>1100390.2782211611</v>
      </c>
      <c r="AA54" s="32">
        <f t="shared" si="85"/>
        <v>1.1304347826086956</v>
      </c>
      <c r="AB54" s="24">
        <f t="shared" si="58"/>
        <v>1243919.4449456602</v>
      </c>
      <c r="AC54" s="38">
        <f t="shared" si="86"/>
        <v>2</v>
      </c>
      <c r="AD54" s="36">
        <f t="shared" si="59"/>
        <v>621959.72247283009</v>
      </c>
      <c r="AE54" s="37">
        <f t="shared" si="60"/>
        <v>16.367361117706054</v>
      </c>
      <c r="AF54" s="40">
        <f t="shared" si="87"/>
        <v>0.14000000000000001</v>
      </c>
      <c r="AG54" s="36">
        <f t="shared" si="61"/>
        <v>87074.361146196228</v>
      </c>
      <c r="AH54" s="255">
        <f t="shared" si="88"/>
        <v>679637.02419213578</v>
      </c>
      <c r="AI54" s="118">
        <f t="shared" si="62"/>
        <v>468715.18909802468</v>
      </c>
      <c r="AJ54" s="118">
        <f t="shared" si="89"/>
        <v>60</v>
      </c>
      <c r="AK54" s="118">
        <f t="shared" si="90"/>
        <v>781191.98183004104</v>
      </c>
      <c r="AL54" s="256">
        <f t="shared" si="91"/>
        <v>2140.252005013811</v>
      </c>
      <c r="AM54" s="255">
        <f t="shared" si="63"/>
        <v>0</v>
      </c>
      <c r="AN54" s="118">
        <f t="shared" si="64"/>
        <v>0</v>
      </c>
      <c r="AO54" s="256" t="str">
        <f t="shared" si="99"/>
        <v>–</v>
      </c>
      <c r="AP54" s="118">
        <f t="shared" si="65"/>
        <v>468715.18909802468</v>
      </c>
      <c r="AQ54" s="118">
        <f t="shared" si="92"/>
        <v>781191.98183004104</v>
      </c>
      <c r="AR54" s="118">
        <f t="shared" si="93"/>
        <v>20</v>
      </c>
      <c r="AS54" s="118">
        <f t="shared" si="66"/>
        <v>277400</v>
      </c>
      <c r="AT54" s="118">
        <f t="shared" si="67"/>
        <v>191315.18909802468</v>
      </c>
      <c r="AU54" s="118">
        <f t="shared" si="94"/>
        <v>277407.02419213578</v>
      </c>
      <c r="AV54" s="37">
        <f t="shared" si="68"/>
        <v>40.81693820637291</v>
      </c>
      <c r="AW54" s="118">
        <f t="shared" si="100"/>
        <v>589876.79273201642</v>
      </c>
      <c r="AX54" s="118">
        <f t="shared" si="95"/>
        <v>26</v>
      </c>
      <c r="AY54" s="118">
        <f t="shared" si="69"/>
        <v>2268.7568951231401</v>
      </c>
      <c r="AZ54" s="118">
        <f t="shared" si="96"/>
        <v>60</v>
      </c>
      <c r="BA54" s="118">
        <f t="shared" si="70"/>
        <v>136125.41370738842</v>
      </c>
      <c r="BC54" s="120"/>
      <c r="BD54" s="120"/>
      <c r="BE54" s="120"/>
      <c r="BF54" s="120"/>
      <c r="BG54" s="120"/>
      <c r="BH54" s="120"/>
      <c r="BI54" s="120"/>
      <c r="BK54" s="218" t="str">
        <f t="shared" si="101"/>
        <v>NEIN</v>
      </c>
      <c r="BL54" s="221">
        <f t="shared" si="71"/>
        <v>277407.02419213578</v>
      </c>
      <c r="BM54" s="218">
        <f t="shared" si="102"/>
        <v>0.35</v>
      </c>
      <c r="BN54" s="221">
        <f t="shared" si="110"/>
        <v>97092.458467247518</v>
      </c>
      <c r="BO54" s="219">
        <f t="shared" si="111"/>
        <v>10</v>
      </c>
      <c r="BP54" s="218">
        <f t="shared" si="112"/>
        <v>0</v>
      </c>
      <c r="BQ54" s="218">
        <f t="shared" si="113"/>
        <v>0</v>
      </c>
      <c r="BR54" s="221">
        <f t="shared" si="97"/>
        <v>0</v>
      </c>
      <c r="BS54" s="218">
        <f t="shared" si="114"/>
        <v>0</v>
      </c>
      <c r="BT54" s="221">
        <f t="shared" si="115"/>
        <v>0</v>
      </c>
    </row>
    <row r="55" spans="1:128" ht="16.5" thickBot="1" x14ac:dyDescent="0.3">
      <c r="A55" s="667"/>
      <c r="B55" s="20">
        <v>40000</v>
      </c>
      <c r="C55" s="20">
        <f t="shared" si="49"/>
        <v>1752000</v>
      </c>
      <c r="D55" s="20">
        <f t="shared" si="50"/>
        <v>160600</v>
      </c>
      <c r="E55" s="20">
        <f t="shared" si="51"/>
        <v>17520.443633187526</v>
      </c>
      <c r="F55" s="20">
        <f t="shared" si="72"/>
        <v>10.909367143952382</v>
      </c>
      <c r="G55" s="19" t="str">
        <f t="shared" si="73"/>
        <v>NEIN</v>
      </c>
      <c r="H55" s="19">
        <f t="shared" si="74"/>
        <v>0</v>
      </c>
      <c r="I55" s="20">
        <f t="shared" si="52"/>
        <v>1752000</v>
      </c>
      <c r="J55" s="20">
        <f t="shared" si="53"/>
        <v>178120.44363318753</v>
      </c>
      <c r="K55" s="39">
        <f t="shared" si="54"/>
        <v>0.10166691988195635</v>
      </c>
      <c r="L55" s="56">
        <f t="shared" si="75"/>
        <v>15</v>
      </c>
      <c r="M55" s="23">
        <f t="shared" si="55"/>
        <v>57.017099622298801</v>
      </c>
      <c r="N55" s="23">
        <f t="shared" si="98"/>
        <v>95</v>
      </c>
      <c r="O55" s="121">
        <f t="shared" si="76"/>
        <v>95</v>
      </c>
      <c r="P55" s="24">
        <f t="shared" si="77"/>
        <v>1664400</v>
      </c>
      <c r="Q55" s="24">
        <f t="shared" si="78"/>
        <v>948992.60611354129</v>
      </c>
      <c r="R55" s="24">
        <f t="shared" si="56"/>
        <v>42924.443633187519</v>
      </c>
      <c r="S55" s="24">
        <f t="shared" si="79"/>
        <v>13359.033272489065</v>
      </c>
      <c r="T55" s="24">
        <f t="shared" si="80"/>
        <v>26718.06654497813</v>
      </c>
      <c r="U55" s="24">
        <f t="shared" si="81"/>
        <v>121836.96672751094</v>
      </c>
      <c r="V55" s="24">
        <f t="shared" si="82"/>
        <v>523898.956928297</v>
      </c>
      <c r="W55" s="24">
        <f t="shared" si="83"/>
        <v>108477.93345502188</v>
      </c>
      <c r="X55" s="24">
        <f t="shared" si="109"/>
        <v>314586.00701956346</v>
      </c>
      <c r="Y55" s="24">
        <f t="shared" si="84"/>
        <v>85</v>
      </c>
      <c r="Z55" s="24">
        <f t="shared" si="57"/>
        <v>1158305.5560222748</v>
      </c>
      <c r="AA55" s="32">
        <f t="shared" si="85"/>
        <v>1.1304347826086956</v>
      </c>
      <c r="AB55" s="24">
        <f t="shared" si="58"/>
        <v>1309388.8894164844</v>
      </c>
      <c r="AC55" s="38">
        <f t="shared" si="86"/>
        <v>2</v>
      </c>
      <c r="AD55" s="36">
        <f t="shared" si="59"/>
        <v>654694.4447082422</v>
      </c>
      <c r="AE55" s="37">
        <f t="shared" si="60"/>
        <v>16.367361117706054</v>
      </c>
      <c r="AF55" s="40">
        <f t="shared" si="87"/>
        <v>0.14000000000000001</v>
      </c>
      <c r="AG55" s="36">
        <f t="shared" si="61"/>
        <v>91657.222259153918</v>
      </c>
      <c r="AH55" s="255">
        <f t="shared" si="88"/>
        <v>715407.39388645871</v>
      </c>
      <c r="AI55" s="118">
        <f t="shared" si="62"/>
        <v>493384.40957686811</v>
      </c>
      <c r="AJ55" s="118">
        <f t="shared" si="89"/>
        <v>60</v>
      </c>
      <c r="AK55" s="118">
        <f t="shared" si="90"/>
        <v>822307.34929478017</v>
      </c>
      <c r="AL55" s="256">
        <f t="shared" si="91"/>
        <v>2252.8968473829595</v>
      </c>
      <c r="AM55" s="255">
        <f t="shared" si="63"/>
        <v>0</v>
      </c>
      <c r="AN55" s="118">
        <f t="shared" si="64"/>
        <v>0</v>
      </c>
      <c r="AO55" s="256" t="str">
        <f t="shared" si="99"/>
        <v>–</v>
      </c>
      <c r="AP55" s="118">
        <f t="shared" si="65"/>
        <v>493384.40957686811</v>
      </c>
      <c r="AQ55" s="118">
        <f t="shared" si="92"/>
        <v>822307.34929478017</v>
      </c>
      <c r="AR55" s="118">
        <f t="shared" si="93"/>
        <v>20</v>
      </c>
      <c r="AS55" s="118">
        <f t="shared" si="66"/>
        <v>292000</v>
      </c>
      <c r="AT55" s="118">
        <f t="shared" si="67"/>
        <v>201384.40957686811</v>
      </c>
      <c r="AU55" s="118">
        <f t="shared" si="94"/>
        <v>292007.39388645877</v>
      </c>
      <c r="AV55" s="37">
        <f t="shared" si="68"/>
        <v>40.816938206372917</v>
      </c>
      <c r="AW55" s="118">
        <f t="shared" si="100"/>
        <v>620922.93971791212</v>
      </c>
      <c r="AX55" s="118">
        <f t="shared" si="95"/>
        <v>26</v>
      </c>
      <c r="AY55" s="118">
        <f t="shared" si="69"/>
        <v>2388.1651527612003</v>
      </c>
      <c r="AZ55" s="118">
        <f t="shared" si="96"/>
        <v>60</v>
      </c>
      <c r="BA55" s="118">
        <f t="shared" si="70"/>
        <v>143289.90916567203</v>
      </c>
      <c r="BC55" s="120"/>
      <c r="BD55" s="120"/>
      <c r="BE55" s="120"/>
      <c r="BF55" s="120"/>
      <c r="BG55" s="120"/>
      <c r="BH55" s="120"/>
      <c r="BI55" s="120"/>
      <c r="BK55" s="218" t="str">
        <f t="shared" si="101"/>
        <v>NEIN</v>
      </c>
      <c r="BL55" s="221">
        <f t="shared" si="71"/>
        <v>292007.39388645877</v>
      </c>
      <c r="BM55" s="218">
        <f t="shared" si="102"/>
        <v>0.35</v>
      </c>
      <c r="BN55" s="221">
        <f t="shared" si="110"/>
        <v>102202.58786026057</v>
      </c>
      <c r="BO55" s="219">
        <f t="shared" si="111"/>
        <v>10</v>
      </c>
      <c r="BP55" s="218">
        <f t="shared" si="112"/>
        <v>0</v>
      </c>
      <c r="BQ55" s="218">
        <f t="shared" si="113"/>
        <v>0</v>
      </c>
      <c r="BR55" s="221">
        <f t="shared" si="97"/>
        <v>0</v>
      </c>
      <c r="BS55" s="218">
        <f t="shared" si="114"/>
        <v>0</v>
      </c>
      <c r="BT55" s="221">
        <f t="shared" si="115"/>
        <v>0</v>
      </c>
    </row>
    <row r="56" spans="1:128" s="164" customFormat="1" ht="16.5" thickBot="1" x14ac:dyDescent="0.3">
      <c r="A56" s="110" t="s">
        <v>148</v>
      </c>
      <c r="B56" s="213">
        <f>'Dateneingabe und Ergebnisse'!I5</f>
        <v>15000</v>
      </c>
      <c r="C56" s="157">
        <f t="shared" si="49"/>
        <v>657000</v>
      </c>
      <c r="D56" s="157">
        <f t="shared" si="50"/>
        <v>60225</v>
      </c>
      <c r="E56" s="157">
        <f t="shared" si="51"/>
        <v>6570.1663624453222</v>
      </c>
      <c r="F56" s="157">
        <f t="shared" si="72"/>
        <v>10.909367143952382</v>
      </c>
      <c r="G56" s="158" t="str">
        <f t="shared" si="73"/>
        <v>NEIN</v>
      </c>
      <c r="H56" s="158">
        <f t="shared" si="74"/>
        <v>0</v>
      </c>
      <c r="I56" s="157">
        <f t="shared" si="52"/>
        <v>657000</v>
      </c>
      <c r="J56" s="157">
        <f t="shared" si="53"/>
        <v>66795.166362445321</v>
      </c>
      <c r="K56" s="159">
        <f t="shared" si="54"/>
        <v>0.10166691988195635</v>
      </c>
      <c r="L56" s="158">
        <f t="shared" si="75"/>
        <v>15</v>
      </c>
      <c r="M56" s="160">
        <f t="shared" si="55"/>
        <v>57.017099622298801</v>
      </c>
      <c r="N56" s="160">
        <f t="shared" si="98"/>
        <v>95</v>
      </c>
      <c r="O56" s="161">
        <f t="shared" si="76"/>
        <v>95</v>
      </c>
      <c r="P56" s="157">
        <f t="shared" si="77"/>
        <v>624150</v>
      </c>
      <c r="Q56" s="157">
        <f t="shared" si="78"/>
        <v>355872.22729257797</v>
      </c>
      <c r="R56" s="157">
        <f t="shared" si="56"/>
        <v>16096.666362445321</v>
      </c>
      <c r="S56" s="157">
        <f t="shared" si="79"/>
        <v>5009.6374771833989</v>
      </c>
      <c r="T56" s="157">
        <f t="shared" si="80"/>
        <v>10019.274954366798</v>
      </c>
      <c r="U56" s="157">
        <f t="shared" si="81"/>
        <v>45688.862522816606</v>
      </c>
      <c r="V56" s="157">
        <f t="shared" si="82"/>
        <v>196462.10884811138</v>
      </c>
      <c r="W56" s="157">
        <f t="shared" si="83"/>
        <v>40679.225045633204</v>
      </c>
      <c r="X56" s="157">
        <f t="shared" si="109"/>
        <v>117969.75263233628</v>
      </c>
      <c r="Y56" s="157">
        <f t="shared" si="84"/>
        <v>85</v>
      </c>
      <c r="Z56" s="157">
        <f t="shared" si="57"/>
        <v>434364.58350835304</v>
      </c>
      <c r="AA56" s="162">
        <f t="shared" si="85"/>
        <v>1.1304347826086956</v>
      </c>
      <c r="AB56" s="157">
        <f t="shared" si="58"/>
        <v>491020.83353118168</v>
      </c>
      <c r="AC56" s="158">
        <f t="shared" si="86"/>
        <v>2</v>
      </c>
      <c r="AD56" s="157">
        <f t="shared" si="59"/>
        <v>245510.41676559084</v>
      </c>
      <c r="AE56" s="157">
        <f t="shared" si="60"/>
        <v>16.367361117706057</v>
      </c>
      <c r="AF56" s="161">
        <f t="shared" si="87"/>
        <v>0.14000000000000001</v>
      </c>
      <c r="AG56" s="157">
        <f t="shared" si="61"/>
        <v>34371.458347182721</v>
      </c>
      <c r="AH56" s="278">
        <f t="shared" si="88"/>
        <v>268277.77270742203</v>
      </c>
      <c r="AI56" s="157">
        <f t="shared" si="62"/>
        <v>185019.15359132554</v>
      </c>
      <c r="AJ56" s="163">
        <f t="shared" si="89"/>
        <v>60</v>
      </c>
      <c r="AK56" s="163">
        <f t="shared" si="90"/>
        <v>308365.25598554261</v>
      </c>
      <c r="AL56" s="279">
        <f t="shared" si="91"/>
        <v>844.83631776860989</v>
      </c>
      <c r="AM56" s="267">
        <f t="shared" si="63"/>
        <v>0</v>
      </c>
      <c r="AN56" s="163">
        <f t="shared" si="64"/>
        <v>0</v>
      </c>
      <c r="AO56" s="268" t="str">
        <f>AO55</f>
        <v>–</v>
      </c>
      <c r="AP56" s="163">
        <f t="shared" si="65"/>
        <v>185019.15359132554</v>
      </c>
      <c r="AQ56" s="163">
        <f t="shared" si="92"/>
        <v>308365.25598554261</v>
      </c>
      <c r="AR56" s="163">
        <f t="shared" si="93"/>
        <v>20</v>
      </c>
      <c r="AS56" s="163">
        <f t="shared" si="66"/>
        <v>109500</v>
      </c>
      <c r="AT56" s="163">
        <f t="shared" si="67"/>
        <v>75519.153591325536</v>
      </c>
      <c r="AU56" s="163">
        <f t="shared" si="94"/>
        <v>109502.77270742202</v>
      </c>
      <c r="AV56" s="37">
        <f t="shared" si="68"/>
        <v>40.816938206372917</v>
      </c>
      <c r="AW56" s="163">
        <f t="shared" si="100"/>
        <v>232846.10239421707</v>
      </c>
      <c r="AX56" s="163">
        <f t="shared" si="95"/>
        <v>26</v>
      </c>
      <c r="AY56" s="163">
        <f t="shared" si="69"/>
        <v>895.56193228545033</v>
      </c>
      <c r="AZ56" s="163">
        <f t="shared" si="96"/>
        <v>60</v>
      </c>
      <c r="BA56" s="163">
        <f t="shared" si="70"/>
        <v>53733.715937127017</v>
      </c>
      <c r="BB56" s="233"/>
      <c r="BC56" s="13"/>
      <c r="BD56" s="13"/>
      <c r="BE56" s="13"/>
      <c r="BF56" s="13"/>
      <c r="BG56" s="13"/>
      <c r="BH56" s="13"/>
      <c r="BI56" s="13"/>
      <c r="BJ56" s="13"/>
      <c r="BK56" s="163" t="str">
        <f t="shared" ref="BK56" si="116">BK55</f>
        <v>NEIN</v>
      </c>
      <c r="BL56" s="163">
        <f t="shared" si="71"/>
        <v>109502.77270742202</v>
      </c>
      <c r="BM56" s="236">
        <f>BM55</f>
        <v>0.35</v>
      </c>
      <c r="BN56" s="163">
        <f t="shared" ref="BN56" si="117">BL56*BM56</f>
        <v>38325.970447597705</v>
      </c>
      <c r="BO56" s="163">
        <f t="shared" ref="BO56" si="118">BO55</f>
        <v>10</v>
      </c>
      <c r="BP56" s="163">
        <f t="shared" ref="BP56" si="119">BP55</f>
        <v>0</v>
      </c>
      <c r="BQ56" s="235">
        <f t="shared" ref="BQ56" si="120">BO56*BP56/100</f>
        <v>0</v>
      </c>
      <c r="BR56" s="163">
        <f t="shared" si="97"/>
        <v>0</v>
      </c>
      <c r="BS56" s="236">
        <f t="shared" ref="BS56" si="121">BS55</f>
        <v>0</v>
      </c>
      <c r="BT56" s="163">
        <f t="shared" ref="BT56" si="122">BR56*BS56</f>
        <v>0</v>
      </c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8" s="164" customFormat="1" x14ac:dyDescent="0.25">
      <c r="A57" s="212" t="s">
        <v>150</v>
      </c>
      <c r="B57" s="157">
        <f>B59*(B56/B58)</f>
        <v>22324.199044213747</v>
      </c>
      <c r="C57" s="157">
        <f t="shared" si="49"/>
        <v>977799.9181365621</v>
      </c>
      <c r="D57" s="157">
        <f t="shared" si="50"/>
        <v>89631.65916251819</v>
      </c>
      <c r="E57" s="157">
        <f t="shared" si="51"/>
        <v>9778.2467752551474</v>
      </c>
      <c r="F57" s="157">
        <f t="shared" ref="F57" si="123">E57/D57*100</f>
        <v>10.909367143952386</v>
      </c>
      <c r="G57" s="158" t="str">
        <f t="shared" si="73"/>
        <v>NEIN</v>
      </c>
      <c r="H57" s="158">
        <f t="shared" si="74"/>
        <v>0</v>
      </c>
      <c r="I57" s="157">
        <f t="shared" ref="I57" si="124">IF(G57="NEIN",C57,C57*(1-H57/100))</f>
        <v>977799.9181365621</v>
      </c>
      <c r="J57" s="157">
        <f t="shared" ref="J57" si="125">B57*0.011*365+E57</f>
        <v>99409.905937773336</v>
      </c>
      <c r="K57" s="159">
        <f t="shared" ref="K57" si="126">J57/I57</f>
        <v>0.10166691988195635</v>
      </c>
      <c r="L57" s="158">
        <f t="shared" si="75"/>
        <v>15</v>
      </c>
      <c r="M57" s="160">
        <f t="shared" ref="M57" si="127">IF(G57="NEIN",9.4345*LN(L57)+32.468-1,8.8152*LN(L57)+39.505-1)</f>
        <v>57.017099622298801</v>
      </c>
      <c r="N57" s="160">
        <f t="shared" si="98"/>
        <v>95</v>
      </c>
      <c r="O57" s="161">
        <f t="shared" ref="O57" si="128">(N57-H57)/(100-H57)*100</f>
        <v>95</v>
      </c>
      <c r="P57" s="157">
        <f t="shared" ref="P57" si="129">I57*O57/100</f>
        <v>928909.92222973402</v>
      </c>
      <c r="Q57" s="157">
        <f t="shared" ref="Q57" si="130">P57*M57/100</f>
        <v>529637.49575914582</v>
      </c>
      <c r="R57" s="157">
        <f t="shared" ref="R57" si="131">AH57*$R$2</f>
        <v>23956.345588235294</v>
      </c>
      <c r="S57" s="157">
        <f t="shared" ref="S57" si="132">J57*$S$2</f>
        <v>7455.7429453329996</v>
      </c>
      <c r="T57" s="157">
        <f t="shared" ref="T57" si="133">J57*$T$2</f>
        <v>14911.485890665999</v>
      </c>
      <c r="U57" s="157">
        <f t="shared" ref="U57" si="134">J57-R57-T57+S57</f>
        <v>67997.817404205052</v>
      </c>
      <c r="V57" s="157">
        <f t="shared" ref="V57" si="135">U57*4.3</f>
        <v>292390.6148380817</v>
      </c>
      <c r="W57" s="157">
        <f t="shared" ref="W57" si="136">J57-R57-T57</f>
        <v>60542.074458872048</v>
      </c>
      <c r="X57" s="157">
        <f t="shared" ref="X57" si="137">W57*2.9</f>
        <v>175572.01593072893</v>
      </c>
      <c r="Y57" s="157">
        <f t="shared" ref="Y57" si="138">100-T57/J57*100</f>
        <v>85</v>
      </c>
      <c r="Z57" s="157">
        <f t="shared" ref="Z57" si="139">Q57+V57-X57</f>
        <v>646456.09466649848</v>
      </c>
      <c r="AA57" s="162">
        <f t="shared" si="85"/>
        <v>1.1304347826086956</v>
      </c>
      <c r="AB57" s="157">
        <f t="shared" ref="AB57" si="140">Z57*AA57</f>
        <v>730776.45484038955</v>
      </c>
      <c r="AC57" s="158">
        <f t="shared" si="86"/>
        <v>2</v>
      </c>
      <c r="AD57" s="157">
        <f t="shared" ref="AD57" si="141">AB57/AC57</f>
        <v>365388.22742019477</v>
      </c>
      <c r="AE57" s="157">
        <f t="shared" ref="AE57" si="142">AD57/B57</f>
        <v>16.367361117706057</v>
      </c>
      <c r="AF57" s="161">
        <f t="shared" si="87"/>
        <v>0.14000000000000001</v>
      </c>
      <c r="AG57" s="157">
        <f t="shared" ref="AG57" si="143">AD57*AF57</f>
        <v>51154.351838827271</v>
      </c>
      <c r="AH57" s="278">
        <f t="shared" ref="AH57" si="144">P57*((100-M57)/100)</f>
        <v>399272.42647058825</v>
      </c>
      <c r="AI57" s="157">
        <f t="shared" ref="AI57" si="145">AH57/$AI$2</f>
        <v>275360.29411764711</v>
      </c>
      <c r="AJ57" s="163">
        <f t="shared" si="89"/>
        <v>60</v>
      </c>
      <c r="AK57" s="163">
        <f t="shared" si="90"/>
        <v>458933.82352941181</v>
      </c>
      <c r="AL57" s="279">
        <f t="shared" ref="AL57" si="146">AK57/365</f>
        <v>1257.3529411764707</v>
      </c>
      <c r="AM57" s="267">
        <f t="shared" ref="AM57" si="147">C57-I57</f>
        <v>0</v>
      </c>
      <c r="AN57" s="163">
        <f t="shared" ref="AN57" si="148">AM57/$AI$2</f>
        <v>0</v>
      </c>
      <c r="AO57" s="268" t="str">
        <f>AO55</f>
        <v>–</v>
      </c>
      <c r="AP57" s="163">
        <f t="shared" si="65"/>
        <v>275360.29411764711</v>
      </c>
      <c r="AQ57" s="163">
        <f t="shared" si="92"/>
        <v>458933.82352941181</v>
      </c>
      <c r="AR57" s="163">
        <f t="shared" si="93"/>
        <v>20</v>
      </c>
      <c r="AS57" s="163">
        <f t="shared" si="66"/>
        <v>162966.65302276035</v>
      </c>
      <c r="AT57" s="163">
        <f t="shared" si="67"/>
        <v>112393.64109488676</v>
      </c>
      <c r="AU57" s="163">
        <f t="shared" si="94"/>
        <v>162970.7795875858</v>
      </c>
      <c r="AV57" s="37">
        <f t="shared" si="68"/>
        <v>40.816938206372924</v>
      </c>
      <c r="AW57" s="163">
        <f t="shared" si="100"/>
        <v>346540.18243452505</v>
      </c>
      <c r="AX57" s="163">
        <f t="shared" si="95"/>
        <v>26</v>
      </c>
      <c r="AY57" s="163">
        <f t="shared" si="69"/>
        <v>1332.8468555174038</v>
      </c>
      <c r="AZ57" s="163">
        <f t="shared" si="96"/>
        <v>60</v>
      </c>
      <c r="BA57" s="163">
        <f t="shared" ref="BA57" si="149">AY57*AZ57</f>
        <v>79970.811331044228</v>
      </c>
      <c r="BB57" s="233"/>
      <c r="BC57" s="196"/>
      <c r="BD57" s="196"/>
      <c r="BE57" s="196"/>
      <c r="BF57" s="196"/>
      <c r="BG57" s="196"/>
      <c r="BH57" s="196"/>
      <c r="BI57" s="196"/>
      <c r="BJ57" s="13"/>
      <c r="BK57" s="220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8" s="174" customFormat="1" x14ac:dyDescent="0.25">
      <c r="A58" s="165" t="s">
        <v>144</v>
      </c>
      <c r="B58" s="213">
        <f>'Dateneingabe und Ergebnisse'!I7</f>
        <v>17000</v>
      </c>
      <c r="C58" s="166">
        <f>B58*0.12*365</f>
        <v>744600</v>
      </c>
      <c r="D58" s="166">
        <f>B58*0.011*365</f>
        <v>68255</v>
      </c>
      <c r="E58" s="166">
        <f t="shared" si="51"/>
        <v>7446.1885441046979</v>
      </c>
      <c r="F58" s="166">
        <f t="shared" si="72"/>
        <v>10.90936714395238</v>
      </c>
      <c r="G58" s="167" t="str">
        <f>G56</f>
        <v>NEIN</v>
      </c>
      <c r="H58" s="167">
        <f>H56</f>
        <v>0</v>
      </c>
      <c r="I58" s="166">
        <f t="shared" si="52"/>
        <v>744600</v>
      </c>
      <c r="J58" s="166">
        <f t="shared" si="53"/>
        <v>75701.188544104691</v>
      </c>
      <c r="K58" s="168">
        <f>J58/I58</f>
        <v>0.10166691988195634</v>
      </c>
      <c r="L58" s="167">
        <f>L56</f>
        <v>15</v>
      </c>
      <c r="M58" s="169">
        <f>IF(G58="NEIN",9.4345*LN(L58)+32.468-1,8.8152*LN(L58)+39.505-1)</f>
        <v>57.017099622298801</v>
      </c>
      <c r="N58" s="169">
        <f>N56</f>
        <v>95</v>
      </c>
      <c r="O58" s="170">
        <f t="shared" si="76"/>
        <v>95</v>
      </c>
      <c r="P58" s="166">
        <f t="shared" si="77"/>
        <v>707370</v>
      </c>
      <c r="Q58" s="166">
        <f>P58*M58/100</f>
        <v>403321.85759825504</v>
      </c>
      <c r="R58" s="166">
        <f>AH58*$R$2</f>
        <v>18242.888544104699</v>
      </c>
      <c r="S58" s="166">
        <f>J58*$S$2</f>
        <v>5677.5891408078514</v>
      </c>
      <c r="T58" s="166">
        <f>J58*$T$2</f>
        <v>11355.178281615703</v>
      </c>
      <c r="U58" s="166">
        <f>J58-R58-T58+S58</f>
        <v>51780.710859192135</v>
      </c>
      <c r="V58" s="166">
        <f>U58*4.3</f>
        <v>222657.05669452617</v>
      </c>
      <c r="W58" s="166">
        <f>J58-R58-T58</f>
        <v>46103.121718384282</v>
      </c>
      <c r="X58" s="166">
        <f>W58*2.9</f>
        <v>133699.05298331441</v>
      </c>
      <c r="Y58" s="166">
        <f>100-T58/J58*100</f>
        <v>85</v>
      </c>
      <c r="Z58" s="166">
        <f>Q58+V58-X58</f>
        <v>492279.86130946677</v>
      </c>
      <c r="AA58" s="171">
        <f>AA56</f>
        <v>1.1304347826086956</v>
      </c>
      <c r="AB58" s="166">
        <f>Z58*AA58</f>
        <v>556490.27800200589</v>
      </c>
      <c r="AC58" s="167">
        <f>AC56</f>
        <v>2</v>
      </c>
      <c r="AD58" s="166">
        <f>AB58/AC58</f>
        <v>278245.13900100294</v>
      </c>
      <c r="AE58" s="169">
        <f t="shared" si="60"/>
        <v>16.367361117706057</v>
      </c>
      <c r="AF58" s="170">
        <f>AF56</f>
        <v>0.14000000000000001</v>
      </c>
      <c r="AG58" s="166">
        <f>AD58*AF58</f>
        <v>38954.319460140418</v>
      </c>
      <c r="AH58" s="269">
        <f>P58*((100-M58)/100)</f>
        <v>304048.14240174496</v>
      </c>
      <c r="AI58" s="166">
        <f t="shared" si="62"/>
        <v>209688.37407016894</v>
      </c>
      <c r="AJ58" s="172">
        <f>AJ56</f>
        <v>60</v>
      </c>
      <c r="AK58" s="172">
        <f t="shared" si="90"/>
        <v>349480.62345028156</v>
      </c>
      <c r="AL58" s="270">
        <f t="shared" si="91"/>
        <v>957.48116013775768</v>
      </c>
      <c r="AM58" s="269">
        <f>C58-I58</f>
        <v>0</v>
      </c>
      <c r="AN58" s="166">
        <f t="shared" si="64"/>
        <v>0</v>
      </c>
      <c r="AO58" s="270" t="str">
        <f>AO57</f>
        <v>–</v>
      </c>
      <c r="AP58" s="172">
        <f t="shared" si="65"/>
        <v>209688.37407016894</v>
      </c>
      <c r="AQ58" s="172">
        <f t="shared" si="92"/>
        <v>349480.62345028156</v>
      </c>
      <c r="AR58" s="172">
        <f>AR56</f>
        <v>20</v>
      </c>
      <c r="AS58" s="172">
        <f t="shared" si="66"/>
        <v>124100</v>
      </c>
      <c r="AT58" s="172">
        <f t="shared" si="67"/>
        <v>85588.374070168938</v>
      </c>
      <c r="AU58" s="172">
        <f t="shared" si="94"/>
        <v>124103.14240174496</v>
      </c>
      <c r="AV58" s="37">
        <f t="shared" si="68"/>
        <v>40.816938206372917</v>
      </c>
      <c r="AW58" s="172">
        <f t="shared" si="100"/>
        <v>263892.24938011263</v>
      </c>
      <c r="AX58" s="172">
        <f>AX56</f>
        <v>26</v>
      </c>
      <c r="AY58" s="172">
        <f t="shared" si="69"/>
        <v>1014.97018992351</v>
      </c>
      <c r="AZ58" s="172">
        <f>AZ56</f>
        <v>60</v>
      </c>
      <c r="BA58" s="172">
        <f>AY58*AZ58</f>
        <v>60898.211395410603</v>
      </c>
      <c r="BB58" s="233"/>
      <c r="BC58" s="172">
        <f>AQ58</f>
        <v>349480.62345028156</v>
      </c>
      <c r="BD58" s="172">
        <f>BC58/365</f>
        <v>957.48116013775768</v>
      </c>
      <c r="BE58" s="195">
        <f>'Dateneingabe und Ergebnisse'!I19</f>
        <v>3</v>
      </c>
      <c r="BF58" s="172">
        <f>BD58/(BE58/100)/1000</f>
        <v>31.91603867125859</v>
      </c>
      <c r="BG58" s="195">
        <f>'Dateneingabe und Ergebnisse'!I20</f>
        <v>30</v>
      </c>
      <c r="BH58" s="172">
        <f>BF58*BG58</f>
        <v>957.48116013775768</v>
      </c>
      <c r="BI58" s="173"/>
      <c r="BJ58" s="13"/>
      <c r="BK58" s="220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8" s="193" customFormat="1" x14ac:dyDescent="0.25">
      <c r="A59" s="165" t="s">
        <v>146</v>
      </c>
      <c r="B59" s="194">
        <f>B58+B62*(B58/B60)</f>
        <v>25300.75891677558</v>
      </c>
      <c r="C59" s="166">
        <f>B59*0.12*365</f>
        <v>1108173.2405547702</v>
      </c>
      <c r="D59" s="166">
        <f>B59*0.011*365</f>
        <v>101582.54705085394</v>
      </c>
      <c r="E59" s="166">
        <f t="shared" si="51"/>
        <v>11082.013011955822</v>
      </c>
      <c r="F59" s="166">
        <f t="shared" ref="F59" si="150">E59/D59*100</f>
        <v>10.909367143952373</v>
      </c>
      <c r="G59" s="167" t="str">
        <f t="shared" si="73"/>
        <v>NEIN</v>
      </c>
      <c r="H59" s="167">
        <f t="shared" si="74"/>
        <v>0</v>
      </c>
      <c r="I59" s="166">
        <f t="shared" ref="I59" si="151">IF(G59="NEIN",C59,C59*(1-H59/100))</f>
        <v>1108173.2405547702</v>
      </c>
      <c r="J59" s="166">
        <f t="shared" ref="J59" si="152">B59*0.011*365+E59</f>
        <v>112664.56006280976</v>
      </c>
      <c r="K59" s="168">
        <f>J59/I59</f>
        <v>0.10166691988195635</v>
      </c>
      <c r="L59" s="167">
        <f t="shared" si="75"/>
        <v>15</v>
      </c>
      <c r="M59" s="169">
        <f>IF(G59="NEIN",9.4345*LN(L59)+32.468-1,8.8152*LN(L59)+39.505-1)</f>
        <v>57.017099622298801</v>
      </c>
      <c r="N59" s="169">
        <f t="shared" si="98"/>
        <v>95</v>
      </c>
      <c r="O59" s="170">
        <f t="shared" ref="O59" si="153">(N59-H59)/(100-H59)*100</f>
        <v>95</v>
      </c>
      <c r="P59" s="166">
        <f t="shared" ref="P59" si="154">I59*O59/100</f>
        <v>1052764.5785270317</v>
      </c>
      <c r="Q59" s="166">
        <f>P59*M59/100</f>
        <v>600255.82852703182</v>
      </c>
      <c r="R59" s="166">
        <f>AH59*$R$2</f>
        <v>27150.524999999994</v>
      </c>
      <c r="S59" s="166">
        <f>J59*$S$2</f>
        <v>8449.842004710732</v>
      </c>
      <c r="T59" s="166">
        <f>J59*$T$2</f>
        <v>16899.684009421464</v>
      </c>
      <c r="U59" s="166">
        <f>J59-R59-T59+S59</f>
        <v>77064.19305809903</v>
      </c>
      <c r="V59" s="166">
        <f>U59*4.3</f>
        <v>331376.03014982579</v>
      </c>
      <c r="W59" s="166">
        <f>J59-R59-T59</f>
        <v>68614.351053388295</v>
      </c>
      <c r="X59" s="166">
        <f>W59*2.9</f>
        <v>198981.61805482605</v>
      </c>
      <c r="Y59" s="166">
        <f>100-T59/J59*100</f>
        <v>85</v>
      </c>
      <c r="Z59" s="166">
        <f>Q59+V59-X59</f>
        <v>732650.2406220315</v>
      </c>
      <c r="AA59" s="171">
        <f t="shared" si="85"/>
        <v>1.1304347826086956</v>
      </c>
      <c r="AB59" s="166">
        <f>Z59*AA59</f>
        <v>828213.31548577466</v>
      </c>
      <c r="AC59" s="167">
        <f t="shared" si="86"/>
        <v>2</v>
      </c>
      <c r="AD59" s="166">
        <f>AB59/AC59</f>
        <v>414106.65774288733</v>
      </c>
      <c r="AE59" s="169">
        <f t="shared" ref="AE59" si="155">AD59/B59</f>
        <v>16.367361117706054</v>
      </c>
      <c r="AF59" s="170">
        <f t="shared" si="87"/>
        <v>0.14000000000000001</v>
      </c>
      <c r="AG59" s="166">
        <f>AD59*AF59</f>
        <v>57974.932084004235</v>
      </c>
      <c r="AH59" s="269">
        <f>P59*((100-M59)/100)</f>
        <v>452508.74999999994</v>
      </c>
      <c r="AI59" s="166">
        <f t="shared" ref="AI59" si="156">AH59/$AI$2</f>
        <v>312074.99999999994</v>
      </c>
      <c r="AJ59" s="172">
        <f t="shared" si="89"/>
        <v>60</v>
      </c>
      <c r="AK59" s="172">
        <f t="shared" si="90"/>
        <v>520124.99999999988</v>
      </c>
      <c r="AL59" s="270">
        <f t="shared" ref="AL59" si="157">AK59/365</f>
        <v>1424.9999999999998</v>
      </c>
      <c r="AM59" s="269">
        <f>C59-I59</f>
        <v>0</v>
      </c>
      <c r="AN59" s="166">
        <f t="shared" ref="AN59" si="158">AM59/$AI$2</f>
        <v>0</v>
      </c>
      <c r="AO59" s="270" t="str">
        <f>AO58</f>
        <v>–</v>
      </c>
      <c r="AP59" s="172">
        <f t="shared" si="65"/>
        <v>312074.99999999994</v>
      </c>
      <c r="AQ59" s="172">
        <f t="shared" si="92"/>
        <v>520124.99999999988</v>
      </c>
      <c r="AR59" s="172">
        <f t="shared" si="93"/>
        <v>20</v>
      </c>
      <c r="AS59" s="172">
        <f t="shared" si="66"/>
        <v>184695.54009246174</v>
      </c>
      <c r="AT59" s="172">
        <f t="shared" si="67"/>
        <v>127379.4599075382</v>
      </c>
      <c r="AU59" s="172">
        <f t="shared" si="94"/>
        <v>184700.21686593039</v>
      </c>
      <c r="AV59" s="37">
        <f t="shared" si="68"/>
        <v>40.816938206372896</v>
      </c>
      <c r="AW59" s="172">
        <f t="shared" si="100"/>
        <v>392745.54009246168</v>
      </c>
      <c r="AX59" s="172">
        <f t="shared" si="95"/>
        <v>26</v>
      </c>
      <c r="AY59" s="172">
        <f t="shared" si="69"/>
        <v>1510.559769586391</v>
      </c>
      <c r="AZ59" s="172">
        <f t="shared" si="96"/>
        <v>60</v>
      </c>
      <c r="BA59" s="172">
        <f>AY59*AZ59</f>
        <v>90633.58617518346</v>
      </c>
      <c r="BB59" s="233"/>
      <c r="BC59" s="172">
        <f>AQ59</f>
        <v>520124.99999999988</v>
      </c>
      <c r="BD59" s="172">
        <f>BC59/365</f>
        <v>1424.9999999999998</v>
      </c>
      <c r="BE59" s="172">
        <f>BE58</f>
        <v>3</v>
      </c>
      <c r="BF59" s="172">
        <f>BD59/(BE59/100)/1000</f>
        <v>47.499999999999993</v>
      </c>
      <c r="BG59" s="172">
        <f>BG58</f>
        <v>30</v>
      </c>
      <c r="BH59" s="172">
        <f>BF59*BG59</f>
        <v>1424.9999999999998</v>
      </c>
      <c r="BI59" s="173"/>
      <c r="BJ59" s="13"/>
      <c r="BK59" s="220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8" s="184" customFormat="1" ht="16.5" thickBot="1" x14ac:dyDescent="0.3">
      <c r="A60" s="175" t="s">
        <v>145</v>
      </c>
      <c r="B60" s="213">
        <f>'Dateneingabe und Ergebnisse'!I6</f>
        <v>20000</v>
      </c>
      <c r="C60" s="176">
        <f>B60*0.12*365</f>
        <v>876000</v>
      </c>
      <c r="D60" s="176">
        <f>B60*0.011*365</f>
        <v>80300</v>
      </c>
      <c r="E60" s="176">
        <f>E58</f>
        <v>7446.1885441046979</v>
      </c>
      <c r="F60" s="176">
        <f>F58</f>
        <v>10.90936714395238</v>
      </c>
      <c r="G60" s="177" t="str">
        <f>G58</f>
        <v>NEIN</v>
      </c>
      <c r="H60" s="177">
        <f>H58</f>
        <v>0</v>
      </c>
      <c r="I60" s="176">
        <f t="shared" si="52"/>
        <v>876000</v>
      </c>
      <c r="J60" s="176">
        <f t="shared" si="53"/>
        <v>87746.188544104691</v>
      </c>
      <c r="K60" s="178">
        <f>J60/I60</f>
        <v>0.10016688189966289</v>
      </c>
      <c r="L60" s="177">
        <f>L58</f>
        <v>15</v>
      </c>
      <c r="M60" s="179">
        <f>IF(G60="NEIN",9.4345*LN(L60)+32.468-1,8.8152*LN(L60)+39.505-1)</f>
        <v>57.017099622298801</v>
      </c>
      <c r="N60" s="180">
        <v>85</v>
      </c>
      <c r="O60" s="181">
        <f t="shared" si="76"/>
        <v>85</v>
      </c>
      <c r="P60" s="176">
        <f t="shared" si="77"/>
        <v>744600</v>
      </c>
      <c r="Q60" s="176">
        <f>P60*M60/100</f>
        <v>424549.32378763688</v>
      </c>
      <c r="R60" s="176">
        <f>AH60*$R$2</f>
        <v>19203.040572741786</v>
      </c>
      <c r="S60" s="176">
        <f>J60*$S$2</f>
        <v>6580.9641408078514</v>
      </c>
      <c r="T60" s="176">
        <f>J60*$T$64</f>
        <v>26323.856563231406</v>
      </c>
      <c r="U60" s="176">
        <f>J60-R60-T60+S60</f>
        <v>48800.255548939356</v>
      </c>
      <c r="V60" s="176">
        <f>U60*4.3</f>
        <v>209841.09886043923</v>
      </c>
      <c r="W60" s="176">
        <f>J60-R60-T60</f>
        <v>42219.291408131503</v>
      </c>
      <c r="X60" s="176">
        <f>W60*2.9</f>
        <v>122435.94508358135</v>
      </c>
      <c r="Y60" s="176">
        <f>100-T60/J60*100</f>
        <v>70</v>
      </c>
      <c r="Z60" s="176">
        <f>Q60+V60-X60</f>
        <v>511954.47756449471</v>
      </c>
      <c r="AA60" s="182">
        <f>($AA$1/($AA$1-$AA$2))</f>
        <v>1.1304347826086956</v>
      </c>
      <c r="AB60" s="176">
        <f>Z60*AA60</f>
        <v>578731.14855116792</v>
      </c>
      <c r="AC60" s="177"/>
      <c r="AD60" s="176"/>
      <c r="AE60" s="179"/>
      <c r="AF60" s="181"/>
      <c r="AG60" s="176"/>
      <c r="AH60" s="280">
        <f>P60*((100-M60)/100)</f>
        <v>320050.67621236312</v>
      </c>
      <c r="AI60" s="176">
        <f t="shared" si="62"/>
        <v>220724.60428438836</v>
      </c>
      <c r="AJ60" s="183">
        <f>AJ58</f>
        <v>60</v>
      </c>
      <c r="AK60" s="183">
        <f t="shared" si="90"/>
        <v>367874.34047398058</v>
      </c>
      <c r="AL60" s="281">
        <f t="shared" si="91"/>
        <v>1007.874905408166</v>
      </c>
      <c r="AM60" s="271">
        <f>C60-I60</f>
        <v>0</v>
      </c>
      <c r="AN60" s="183">
        <f t="shared" si="64"/>
        <v>0</v>
      </c>
      <c r="AO60" s="272" t="str">
        <f>AO59</f>
        <v>–</v>
      </c>
      <c r="AP60" s="183">
        <f t="shared" si="65"/>
        <v>220724.60428438836</v>
      </c>
      <c r="AQ60" s="183">
        <f t="shared" si="92"/>
        <v>367874.34047398058</v>
      </c>
      <c r="AR60" s="183">
        <f>AR58</f>
        <v>20</v>
      </c>
      <c r="AS60" s="183">
        <f>AS58</f>
        <v>124100</v>
      </c>
      <c r="AT60" s="183">
        <f>AT58</f>
        <v>85588.374070168938</v>
      </c>
      <c r="AU60" s="246">
        <f t="shared" si="94"/>
        <v>124103.14240174496</v>
      </c>
      <c r="AV60" s="247">
        <f>AV58</f>
        <v>40.816938206372917</v>
      </c>
      <c r="AW60" s="246">
        <f t="shared" si="100"/>
        <v>282285.96640381165</v>
      </c>
      <c r="AX60" s="183">
        <f>AX58</f>
        <v>26</v>
      </c>
      <c r="AY60" s="183">
        <f t="shared" si="69"/>
        <v>1085.7152553992755</v>
      </c>
      <c r="AZ60" s="183">
        <f>AZ58</f>
        <v>60</v>
      </c>
      <c r="BA60" s="183">
        <f>AY60*AZ60</f>
        <v>65142.915323956535</v>
      </c>
      <c r="BB60" s="233"/>
      <c r="BC60" s="13"/>
      <c r="BD60" s="13"/>
      <c r="BE60" s="13"/>
      <c r="BF60" s="13"/>
      <c r="BG60" s="13"/>
      <c r="BH60" s="13"/>
      <c r="BI60" s="13"/>
      <c r="BJ60" s="13"/>
      <c r="BK60" s="220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8" s="206" customFormat="1" ht="16.5" thickTop="1" x14ac:dyDescent="0.25">
      <c r="A61" s="197" t="s">
        <v>143</v>
      </c>
      <c r="B61" s="187">
        <v>114.68383087233155</v>
      </c>
      <c r="C61" s="198">
        <f>B61*0.12*365</f>
        <v>5023.1517922081221</v>
      </c>
      <c r="D61" s="198"/>
      <c r="E61" s="198"/>
      <c r="F61" s="198"/>
      <c r="G61" s="199" t="str">
        <f t="shared" si="73"/>
        <v>NEIN</v>
      </c>
      <c r="H61" s="199">
        <f t="shared" si="74"/>
        <v>0</v>
      </c>
      <c r="I61" s="198">
        <f t="shared" ref="I61" si="159">IF(G61="NEIN",C61,C61*(1-H61/100))</f>
        <v>5023.1517922081221</v>
      </c>
      <c r="J61" s="198">
        <f t="shared" ref="J61" si="160">B61*0.011*365+E61</f>
        <v>460.4555809524112</v>
      </c>
      <c r="K61" s="200">
        <f>J61/I61</f>
        <v>9.1666666666666674E-2</v>
      </c>
      <c r="L61" s="199">
        <f t="shared" si="75"/>
        <v>15</v>
      </c>
      <c r="M61" s="201">
        <f>IF(G61="NEIN",9.4345*LN(L61)+32.468-1,8.8152*LN(L61)+39.505-1)</f>
        <v>57.017099622298801</v>
      </c>
      <c r="N61" s="198">
        <v>85</v>
      </c>
      <c r="O61" s="202">
        <f t="shared" ref="O61" si="161">(N61-H61)/(100-H61)*100</f>
        <v>85</v>
      </c>
      <c r="P61" s="198">
        <f t="shared" ref="P61" si="162">I61*O61/100</f>
        <v>4269.6790233769034</v>
      </c>
      <c r="Q61" s="198">
        <f>P61*M61/100</f>
        <v>2434.4471423112036</v>
      </c>
      <c r="R61" s="198"/>
      <c r="S61" s="198"/>
      <c r="T61" s="198"/>
      <c r="U61" s="198"/>
      <c r="V61" s="198"/>
      <c r="W61" s="198"/>
      <c r="X61" s="198"/>
      <c r="Y61" s="198"/>
      <c r="Z61" s="198"/>
      <c r="AA61" s="203"/>
      <c r="AB61" s="198"/>
      <c r="AC61" s="199"/>
      <c r="AD61" s="198"/>
      <c r="AE61" s="201"/>
      <c r="AF61" s="202"/>
      <c r="AG61" s="198"/>
      <c r="AH61" s="282">
        <f>P61*((100-M61)/100)</f>
        <v>1835.2318810657</v>
      </c>
      <c r="AI61" s="198">
        <f t="shared" ref="AI61" si="163">AH61/$AI$2</f>
        <v>1265.6771593556552</v>
      </c>
      <c r="AJ61" s="204">
        <f t="shared" si="89"/>
        <v>60</v>
      </c>
      <c r="AK61" s="204">
        <f t="shared" si="90"/>
        <v>2109.4619322594253</v>
      </c>
      <c r="AL61" s="283">
        <f t="shared" ref="AL61" si="164">AK61/365</f>
        <v>5.7793477596148639</v>
      </c>
      <c r="AM61" s="273"/>
      <c r="AN61" s="204"/>
      <c r="AO61" s="274"/>
      <c r="AP61" s="204"/>
      <c r="AQ61" s="204"/>
      <c r="AR61" s="204"/>
      <c r="AS61" s="204"/>
      <c r="AT61" s="204"/>
      <c r="AU61" s="214"/>
      <c r="AV61" s="214"/>
      <c r="AW61" s="214"/>
      <c r="AX61" s="204"/>
      <c r="AY61" s="204"/>
      <c r="AZ61" s="204"/>
      <c r="BA61" s="204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</row>
    <row r="62" spans="1:128" s="190" customFormat="1" ht="16.5" thickBot="1" x14ac:dyDescent="0.3">
      <c r="A62" s="185" t="s">
        <v>274</v>
      </c>
      <c r="B62" s="332">
        <f>C62/0.12/365</f>
        <v>9765.5987256183271</v>
      </c>
      <c r="C62" s="187">
        <f>I62/(1-H61/100)</f>
        <v>427733.22418208275</v>
      </c>
      <c r="D62" s="188"/>
      <c r="E62" s="188"/>
      <c r="F62" s="188"/>
      <c r="G62" s="188"/>
      <c r="H62" s="188"/>
      <c r="I62" s="187">
        <f>P62/O62*100</f>
        <v>427733.22418208275</v>
      </c>
      <c r="J62" s="188"/>
      <c r="K62" s="188"/>
      <c r="L62" s="188"/>
      <c r="M62" s="186">
        <f>M60</f>
        <v>57.017099622298801</v>
      </c>
      <c r="N62" s="187"/>
      <c r="O62" s="189">
        <f>O60</f>
        <v>85</v>
      </c>
      <c r="P62" s="187">
        <f>AH62+Q62</f>
        <v>363573.24055477034</v>
      </c>
      <c r="Q62" s="187">
        <f>AH62/(100-M62)*M62</f>
        <v>207298.91676713349</v>
      </c>
      <c r="R62" s="188"/>
      <c r="S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91"/>
      <c r="AF62" s="188"/>
      <c r="AG62" s="188"/>
      <c r="AH62" s="275">
        <f>AI62*AI2</f>
        <v>156274.32378763688</v>
      </c>
      <c r="AI62" s="276">
        <f>AK62*AJ62/100</f>
        <v>107775.39571561165</v>
      </c>
      <c r="AJ62" s="276">
        <f>AJ60</f>
        <v>60</v>
      </c>
      <c r="AK62" s="276">
        <f>AL62*365</f>
        <v>179625.65952601942</v>
      </c>
      <c r="AL62" s="277">
        <f>'Dateneingabe und Ergebnisse'!I37*'Dateneingabe und Ergebnisse'!I13/'Dateneingabe und Ergebnisse'!I12</f>
        <v>492.125094591834</v>
      </c>
      <c r="AM62" s="275"/>
      <c r="AN62" s="276"/>
      <c r="AO62" s="277"/>
      <c r="AP62" s="187"/>
      <c r="AQ62" s="188"/>
      <c r="AR62" s="188"/>
      <c r="AS62" s="188"/>
      <c r="AT62" s="188"/>
      <c r="AU62" s="215"/>
      <c r="AV62" s="215"/>
      <c r="AW62" s="188"/>
      <c r="AX62" s="188"/>
      <c r="AY62" s="188"/>
      <c r="AZ62" s="188"/>
      <c r="BA62" s="188"/>
      <c r="BB62" s="23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8" x14ac:dyDescent="0.25">
      <c r="B63" s="14"/>
      <c r="L63" s="240"/>
      <c r="M63" s="241"/>
      <c r="N63" s="242">
        <f>Q41+AH41+AM41</f>
        <v>499320</v>
      </c>
      <c r="Q63" s="109"/>
      <c r="T63" s="12" t="s">
        <v>141</v>
      </c>
      <c r="Z63" s="154"/>
      <c r="AH63" s="109"/>
      <c r="AI63" s="109"/>
      <c r="AK63" s="109"/>
      <c r="AL63" s="109"/>
    </row>
    <row r="64" spans="1:128" x14ac:dyDescent="0.25">
      <c r="B64" s="14" t="s">
        <v>147</v>
      </c>
      <c r="C64" s="12">
        <v>35000</v>
      </c>
      <c r="D64" s="12">
        <v>30000</v>
      </c>
      <c r="E64" s="12">
        <v>25000</v>
      </c>
      <c r="L64" s="243"/>
      <c r="M64" s="244" t="s">
        <v>134</v>
      </c>
      <c r="N64" s="245">
        <f>N63/C41*100</f>
        <v>95</v>
      </c>
      <c r="T64" s="134">
        <v>0.3</v>
      </c>
      <c r="U64" s="14"/>
      <c r="AE64" s="12"/>
      <c r="AF64" s="13"/>
      <c r="AO64" s="12" t="s">
        <v>108</v>
      </c>
      <c r="AX64" s="285"/>
      <c r="AY64" s="285"/>
      <c r="AZ64" s="285"/>
      <c r="BA64" s="285"/>
      <c r="BB64" s="15"/>
      <c r="DX64" s="13"/>
    </row>
    <row r="65" spans="1:128" x14ac:dyDescent="0.25">
      <c r="B65" s="17">
        <f>B62</f>
        <v>9765.5987256183271</v>
      </c>
      <c r="C65" s="154">
        <v>25427.252215835997</v>
      </c>
      <c r="D65" s="154">
        <v>21790.377895244001</v>
      </c>
      <c r="E65" s="154">
        <v>18159.677180313596</v>
      </c>
      <c r="I65" s="192"/>
      <c r="AA65" s="109"/>
      <c r="AE65" s="12"/>
      <c r="AF65" s="13"/>
      <c r="AX65" s="285"/>
      <c r="AY65" s="547"/>
      <c r="AZ65" s="74"/>
      <c r="BA65" s="547"/>
      <c r="BB65" s="15"/>
      <c r="DX65" s="13"/>
    </row>
    <row r="66" spans="1:128" x14ac:dyDescent="0.25">
      <c r="A66" s="369"/>
      <c r="B66" s="369">
        <f>B58/B60</f>
        <v>0.85</v>
      </c>
      <c r="C66" s="381">
        <v>0.68571428571428572</v>
      </c>
      <c r="D66" s="381">
        <v>0.8</v>
      </c>
      <c r="E66" s="381">
        <v>0.96</v>
      </c>
      <c r="F66" s="44"/>
      <c r="G66" s="44"/>
      <c r="H66" s="44"/>
      <c r="I66" s="44"/>
      <c r="AE66" s="12"/>
      <c r="AF66" s="13"/>
      <c r="AX66" s="285"/>
      <c r="AY66" s="285"/>
      <c r="AZ66" s="285"/>
      <c r="BA66" s="285"/>
      <c r="BB66" s="15"/>
      <c r="DX66" s="13"/>
    </row>
    <row r="67" spans="1:128" x14ac:dyDescent="0.25">
      <c r="B67" s="207">
        <f>B65*B66</f>
        <v>8300.7589167755777</v>
      </c>
      <c r="C67" s="154">
        <v>17435.83009085897</v>
      </c>
      <c r="D67" s="154">
        <v>17432.302316195201</v>
      </c>
      <c r="E67" s="154">
        <v>17433.290093101052</v>
      </c>
      <c r="AE67" s="12"/>
      <c r="AF67" s="13"/>
      <c r="BB67" s="15"/>
      <c r="DX67" s="13"/>
    </row>
    <row r="68" spans="1:128" x14ac:dyDescent="0.25">
      <c r="A68" s="369"/>
      <c r="B68" s="369"/>
      <c r="C68" s="44"/>
      <c r="D68" s="44"/>
      <c r="E68" s="44"/>
      <c r="F68" s="44"/>
      <c r="G68" s="44"/>
      <c r="H68" s="44"/>
      <c r="I68" s="44"/>
      <c r="AE68" s="12"/>
      <c r="AF68" s="13"/>
      <c r="BB68" s="15"/>
      <c r="DX68" s="13"/>
    </row>
  </sheetData>
  <mergeCells count="14">
    <mergeCell ref="M3:AB3"/>
    <mergeCell ref="AC3:AG3"/>
    <mergeCell ref="AH3:BA3"/>
    <mergeCell ref="BC33:BI33"/>
    <mergeCell ref="B1:I1"/>
    <mergeCell ref="B30:I30"/>
    <mergeCell ref="B3:K3"/>
    <mergeCell ref="B33:K33"/>
    <mergeCell ref="M33:AB33"/>
    <mergeCell ref="BK33:BT33"/>
    <mergeCell ref="A6:A25"/>
    <mergeCell ref="A36:A55"/>
    <mergeCell ref="AC33:AG33"/>
    <mergeCell ref="AH33:BA3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F24"/>
  <sheetViews>
    <sheetView workbookViewId="0">
      <selection activeCell="H19" sqref="H19"/>
    </sheetView>
  </sheetViews>
  <sheetFormatPr baseColWidth="10" defaultRowHeight="15.75" x14ac:dyDescent="0.25"/>
  <cols>
    <col min="1" max="1" width="23" style="14" customWidth="1"/>
    <col min="2" max="2" width="14.625" style="14" customWidth="1"/>
    <col min="3" max="3" width="19.375" style="14" customWidth="1"/>
    <col min="4" max="4" width="24.5" style="14" customWidth="1"/>
    <col min="5" max="5" width="24.75" style="14" customWidth="1"/>
    <col min="6" max="6" width="21.625" style="14" customWidth="1"/>
    <col min="7" max="8" width="31.25" style="14" customWidth="1"/>
    <col min="9" max="9" width="33.5" style="14" customWidth="1"/>
    <col min="10" max="16384" width="11" style="14"/>
  </cols>
  <sheetData>
    <row r="1" spans="1:58" ht="31.5" x14ac:dyDescent="0.45">
      <c r="B1" s="696" t="s">
        <v>368</v>
      </c>
      <c r="C1" s="697"/>
      <c r="D1" s="697"/>
      <c r="E1" s="69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46.5" customHeight="1" x14ac:dyDescent="0.25">
      <c r="B2" s="524" t="s">
        <v>2</v>
      </c>
      <c r="C2" s="525" t="s">
        <v>102</v>
      </c>
      <c r="D2" s="526" t="s">
        <v>103</v>
      </c>
      <c r="E2" s="527" t="s">
        <v>104</v>
      </c>
      <c r="F2" s="528" t="s">
        <v>162</v>
      </c>
      <c r="G2" s="529" t="s">
        <v>369</v>
      </c>
      <c r="H2" s="529" t="s">
        <v>370</v>
      </c>
      <c r="I2" s="385" t="s">
        <v>170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24.75" customHeight="1" thickBot="1" x14ac:dyDescent="0.3">
      <c r="B3" s="530" t="s">
        <v>38</v>
      </c>
      <c r="C3" s="531" t="s">
        <v>28</v>
      </c>
      <c r="D3" s="532" t="s">
        <v>28</v>
      </c>
      <c r="E3" s="533" t="s">
        <v>28</v>
      </c>
      <c r="F3" s="528" t="s">
        <v>28</v>
      </c>
      <c r="G3" s="543" t="s">
        <v>28</v>
      </c>
      <c r="H3" s="543" t="s">
        <v>28</v>
      </c>
      <c r="I3" s="385" t="s">
        <v>28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6.5" thickTop="1" x14ac:dyDescent="0.25">
      <c r="A4" s="699" t="s">
        <v>113</v>
      </c>
      <c r="B4" s="208">
        <v>2000</v>
      </c>
      <c r="C4" s="209">
        <f>Bemessung!AG6-Bemessung!AG36</f>
        <v>361.96857544097657</v>
      </c>
      <c r="D4" s="224">
        <f>Bemessung!BA6-Bemessung!BA36</f>
        <v>2342.7773406235829</v>
      </c>
      <c r="E4" s="225">
        <f t="shared" ref="E4:E24" si="0">D4+C4</f>
        <v>2704.7459160645594</v>
      </c>
      <c r="F4" s="230">
        <f>Bemessung!BT36</f>
        <v>0</v>
      </c>
      <c r="G4" s="548">
        <f>G24</f>
        <v>0</v>
      </c>
      <c r="H4" s="548">
        <f>$H$24*(B4/$B$24)</f>
        <v>0</v>
      </c>
      <c r="I4" s="237">
        <f>(IF(E4+F4-G4-H4&lt;0,0,E4+F4-G4-H4))</f>
        <v>2704.7459160645594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x14ac:dyDescent="0.25">
      <c r="A5" s="700"/>
      <c r="B5" s="83">
        <v>4000</v>
      </c>
      <c r="C5" s="36">
        <f>Bemessung!AG7-Bemessung!AG37</f>
        <v>723.93715088195313</v>
      </c>
      <c r="D5" s="226">
        <f>Bemessung!BA7-Bemessung!BA37</f>
        <v>4685.5546812471657</v>
      </c>
      <c r="E5" s="227">
        <f t="shared" si="0"/>
        <v>5409.4918321291188</v>
      </c>
      <c r="F5" s="231">
        <f>Bemessung!BT37</f>
        <v>0</v>
      </c>
      <c r="G5" s="548">
        <f>G4</f>
        <v>0</v>
      </c>
      <c r="H5" s="548">
        <f t="shared" ref="H5:H23" si="1">$H$24*(B5/$B$24)</f>
        <v>0</v>
      </c>
      <c r="I5" s="237">
        <f t="shared" ref="I5:I23" si="2">(IF(E5+F5-G5-H5&lt;0,0,E5+F5-G5-H5))</f>
        <v>5409.4918321291188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x14ac:dyDescent="0.25">
      <c r="A6" s="700"/>
      <c r="B6" s="83">
        <v>6000</v>
      </c>
      <c r="C6" s="36">
        <f>Bemessung!AG8-Bemessung!AG38</f>
        <v>1085.9057263229261</v>
      </c>
      <c r="D6" s="226">
        <f>Bemessung!BA8-Bemessung!BA38</f>
        <v>7028.3320218707522</v>
      </c>
      <c r="E6" s="227">
        <f t="shared" si="0"/>
        <v>8114.2377481936783</v>
      </c>
      <c r="F6" s="231">
        <f>Bemessung!BT38</f>
        <v>0</v>
      </c>
      <c r="G6" s="548">
        <f t="shared" ref="G6:G23" si="3">G5</f>
        <v>0</v>
      </c>
      <c r="H6" s="548">
        <f t="shared" si="1"/>
        <v>0</v>
      </c>
      <c r="I6" s="237">
        <f t="shared" si="2"/>
        <v>8114.2377481936783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x14ac:dyDescent="0.25">
      <c r="A7" s="700"/>
      <c r="B7" s="83">
        <v>8000</v>
      </c>
      <c r="C7" s="36">
        <f>Bemessung!AG9-Bemessung!AG39</f>
        <v>1447.8743017639063</v>
      </c>
      <c r="D7" s="226">
        <f>Bemessung!BA9-Bemessung!BA39</f>
        <v>9371.1093624943314</v>
      </c>
      <c r="E7" s="227">
        <f t="shared" si="0"/>
        <v>10818.983664258238</v>
      </c>
      <c r="F7" s="231">
        <f>Bemessung!BT39</f>
        <v>0</v>
      </c>
      <c r="G7" s="548">
        <f t="shared" si="3"/>
        <v>0</v>
      </c>
      <c r="H7" s="548">
        <f t="shared" si="1"/>
        <v>0</v>
      </c>
      <c r="I7" s="237">
        <f t="shared" si="2"/>
        <v>10818.983664258238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x14ac:dyDescent="0.25">
      <c r="A8" s="700"/>
      <c r="B8" s="83">
        <v>10000</v>
      </c>
      <c r="C8" s="36">
        <f>Bemessung!AG10-Bemessung!AG40</f>
        <v>1809.8428772048828</v>
      </c>
      <c r="D8" s="226">
        <f>Bemessung!BA10-Bemessung!BA40</f>
        <v>11713.886703117925</v>
      </c>
      <c r="E8" s="227">
        <f t="shared" si="0"/>
        <v>13523.729580322808</v>
      </c>
      <c r="F8" s="231">
        <f>Bemessung!BT40</f>
        <v>0</v>
      </c>
      <c r="G8" s="548">
        <f t="shared" si="3"/>
        <v>0</v>
      </c>
      <c r="H8" s="548">
        <f t="shared" si="1"/>
        <v>0</v>
      </c>
      <c r="I8" s="237">
        <f t="shared" si="2"/>
        <v>13523.729580322808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25">
      <c r="A9" s="700"/>
      <c r="B9" s="83">
        <v>12000</v>
      </c>
      <c r="C9" s="36">
        <f>Bemessung!AG11-Bemessung!AG41</f>
        <v>2171.8114526458521</v>
      </c>
      <c r="D9" s="226">
        <f>Bemessung!BA11-Bemessung!BA41</f>
        <v>14056.664043741504</v>
      </c>
      <c r="E9" s="227">
        <f t="shared" si="0"/>
        <v>16228.475496387357</v>
      </c>
      <c r="F9" s="231">
        <f>Bemessung!BT41</f>
        <v>0</v>
      </c>
      <c r="G9" s="548">
        <f t="shared" si="3"/>
        <v>0</v>
      </c>
      <c r="H9" s="548">
        <f t="shared" si="1"/>
        <v>0</v>
      </c>
      <c r="I9" s="237">
        <f t="shared" si="2"/>
        <v>16228.475496387357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x14ac:dyDescent="0.25">
      <c r="A10" s="700"/>
      <c r="B10" s="83">
        <v>14000</v>
      </c>
      <c r="C10" s="36">
        <f>Bemessung!AG12-Bemessung!AG42</f>
        <v>2533.7800280868323</v>
      </c>
      <c r="D10" s="226">
        <f>Bemessung!BA12-Bemessung!BA42</f>
        <v>16399.441384365113</v>
      </c>
      <c r="E10" s="227">
        <f t="shared" si="0"/>
        <v>18933.221412451945</v>
      </c>
      <c r="F10" s="231">
        <f>Bemessung!BT42</f>
        <v>0</v>
      </c>
      <c r="G10" s="548">
        <f t="shared" si="3"/>
        <v>0</v>
      </c>
      <c r="H10" s="548">
        <f t="shared" si="1"/>
        <v>0</v>
      </c>
      <c r="I10" s="237">
        <f t="shared" si="2"/>
        <v>18933.221412451945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x14ac:dyDescent="0.25">
      <c r="A11" s="700"/>
      <c r="B11" s="83">
        <v>16000</v>
      </c>
      <c r="C11" s="36">
        <f>Bemessung!AG13-Bemessung!AG43</f>
        <v>2895.7486035278125</v>
      </c>
      <c r="D11" s="226">
        <f>Bemessung!BA13-Bemessung!BA43</f>
        <v>18742.218724988663</v>
      </c>
      <c r="E11" s="227">
        <f t="shared" si="0"/>
        <v>21637.967328516475</v>
      </c>
      <c r="F11" s="231">
        <f>Bemessung!BT43</f>
        <v>0</v>
      </c>
      <c r="G11" s="548">
        <f t="shared" si="3"/>
        <v>0</v>
      </c>
      <c r="H11" s="548">
        <f t="shared" si="1"/>
        <v>0</v>
      </c>
      <c r="I11" s="237">
        <f t="shared" si="2"/>
        <v>21637.967328516475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x14ac:dyDescent="0.25">
      <c r="A12" s="700"/>
      <c r="B12" s="83">
        <v>18000</v>
      </c>
      <c r="C12" s="36">
        <f>Bemessung!AG14-Bemessung!AG44</f>
        <v>3257.7171789687782</v>
      </c>
      <c r="D12" s="226">
        <f>Bemessung!BA14-Bemessung!BA44</f>
        <v>21084.996065612278</v>
      </c>
      <c r="E12" s="227">
        <f t="shared" si="0"/>
        <v>24342.713244581057</v>
      </c>
      <c r="F12" s="231">
        <f>Bemessung!BT44</f>
        <v>0</v>
      </c>
      <c r="G12" s="548">
        <f t="shared" si="3"/>
        <v>0</v>
      </c>
      <c r="H12" s="548">
        <f t="shared" si="1"/>
        <v>0</v>
      </c>
      <c r="I12" s="237">
        <f t="shared" si="2"/>
        <v>24342.713244581057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x14ac:dyDescent="0.25">
      <c r="A13" s="700"/>
      <c r="B13" s="83">
        <v>20000</v>
      </c>
      <c r="C13" s="36">
        <f>Bemessung!AG15-Bemessung!AG45</f>
        <v>3619.6857544097657</v>
      </c>
      <c r="D13" s="226">
        <f>Bemessung!BA15-Bemessung!BA45</f>
        <v>23427.77340623585</v>
      </c>
      <c r="E13" s="227">
        <f t="shared" si="0"/>
        <v>27047.459160645616</v>
      </c>
      <c r="F13" s="231">
        <f>Bemessung!BT45</f>
        <v>0</v>
      </c>
      <c r="G13" s="548">
        <f t="shared" si="3"/>
        <v>0</v>
      </c>
      <c r="H13" s="548">
        <f t="shared" si="1"/>
        <v>0</v>
      </c>
      <c r="I13" s="237">
        <f t="shared" si="2"/>
        <v>27047.459160645616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x14ac:dyDescent="0.25">
      <c r="A14" s="700"/>
      <c r="B14" s="83">
        <v>22000</v>
      </c>
      <c r="C14" s="36">
        <f>Bemessung!AG16-Bemessung!AG46</f>
        <v>3981.654329850724</v>
      </c>
      <c r="D14" s="226">
        <f>Bemessung!BA16-Bemessung!BA46</f>
        <v>25770.550746859444</v>
      </c>
      <c r="E14" s="227">
        <f t="shared" si="0"/>
        <v>29752.205076710168</v>
      </c>
      <c r="F14" s="231">
        <f>Bemessung!BT46</f>
        <v>0</v>
      </c>
      <c r="G14" s="548">
        <f t="shared" si="3"/>
        <v>0</v>
      </c>
      <c r="H14" s="548">
        <f t="shared" si="1"/>
        <v>0</v>
      </c>
      <c r="I14" s="237">
        <f t="shared" si="2"/>
        <v>29752.205076710168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x14ac:dyDescent="0.25">
      <c r="A15" s="700"/>
      <c r="B15" s="83">
        <v>24000</v>
      </c>
      <c r="C15" s="36">
        <f>Bemessung!AG17-Bemessung!AG47</f>
        <v>4343.6229052917042</v>
      </c>
      <c r="D15" s="226">
        <f>Bemessung!BA17-Bemessung!BA47</f>
        <v>28113.328087483009</v>
      </c>
      <c r="E15" s="227">
        <f t="shared" si="0"/>
        <v>32456.950992774713</v>
      </c>
      <c r="F15" s="231">
        <f>Bemessung!BT47</f>
        <v>0</v>
      </c>
      <c r="G15" s="548">
        <f t="shared" si="3"/>
        <v>0</v>
      </c>
      <c r="H15" s="548">
        <f t="shared" si="1"/>
        <v>0</v>
      </c>
      <c r="I15" s="237">
        <f t="shared" si="2"/>
        <v>32456.950992774713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  <c r="AC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x14ac:dyDescent="0.25">
      <c r="A16" s="700"/>
      <c r="B16" s="83">
        <v>26000</v>
      </c>
      <c r="C16" s="36">
        <f>Bemessung!AG18-Bemessung!AG48</f>
        <v>4705.5914807326917</v>
      </c>
      <c r="D16" s="226">
        <f>Bemessung!BA18-Bemessung!BA48</f>
        <v>30456.105428106617</v>
      </c>
      <c r="E16" s="227">
        <f t="shared" si="0"/>
        <v>35161.696908839309</v>
      </c>
      <c r="F16" s="231">
        <f>Bemessung!BT48</f>
        <v>0</v>
      </c>
      <c r="G16" s="548">
        <f t="shared" si="3"/>
        <v>0</v>
      </c>
      <c r="H16" s="548">
        <f t="shared" si="1"/>
        <v>0</v>
      </c>
      <c r="I16" s="237">
        <f t="shared" si="2"/>
        <v>35161.696908839309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x14ac:dyDescent="0.25">
      <c r="A17" s="700"/>
      <c r="B17" s="83">
        <v>28000</v>
      </c>
      <c r="C17" s="36">
        <f>Bemessung!AG19-Bemessung!AG49</f>
        <v>5067.5600561736646</v>
      </c>
      <c r="D17" s="226">
        <f>Bemessung!BA19-Bemessung!BA49</f>
        <v>32798.882768730226</v>
      </c>
      <c r="E17" s="227">
        <f t="shared" si="0"/>
        <v>37866.44282490389</v>
      </c>
      <c r="F17" s="231">
        <f>Bemessung!BT49</f>
        <v>0</v>
      </c>
      <c r="G17" s="548">
        <f t="shared" si="3"/>
        <v>0</v>
      </c>
      <c r="H17" s="548">
        <f t="shared" si="1"/>
        <v>0</v>
      </c>
      <c r="I17" s="237">
        <f t="shared" si="2"/>
        <v>37866.44282490389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x14ac:dyDescent="0.25">
      <c r="A18" s="700"/>
      <c r="B18" s="83">
        <v>30000</v>
      </c>
      <c r="C18" s="36">
        <f>Bemessung!AG20-Bemessung!AG50</f>
        <v>5429.5286316146376</v>
      </c>
      <c r="D18" s="226">
        <f>Bemessung!BA20-Bemessung!BA50</f>
        <v>35141.660109353761</v>
      </c>
      <c r="E18" s="227">
        <f t="shared" si="0"/>
        <v>40571.188740968399</v>
      </c>
      <c r="F18" s="231">
        <f>Bemessung!BT50</f>
        <v>0</v>
      </c>
      <c r="G18" s="548">
        <f t="shared" si="3"/>
        <v>0</v>
      </c>
      <c r="H18" s="548">
        <f t="shared" si="1"/>
        <v>0</v>
      </c>
      <c r="I18" s="237">
        <f t="shared" si="2"/>
        <v>40571.188740968399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x14ac:dyDescent="0.25">
      <c r="A19" s="700"/>
      <c r="B19" s="83">
        <v>32000</v>
      </c>
      <c r="C19" s="36">
        <f>Bemessung!AG21-Bemessung!AG51</f>
        <v>5791.497207055625</v>
      </c>
      <c r="D19" s="226">
        <f>Bemessung!BA21-Bemessung!BA51</f>
        <v>37484.437449977326</v>
      </c>
      <c r="E19" s="227">
        <f t="shared" si="0"/>
        <v>43275.934657032951</v>
      </c>
      <c r="F19" s="231">
        <f>Bemessung!BT51</f>
        <v>0</v>
      </c>
      <c r="G19" s="548">
        <f t="shared" si="3"/>
        <v>0</v>
      </c>
      <c r="H19" s="548">
        <f t="shared" si="1"/>
        <v>0</v>
      </c>
      <c r="I19" s="237">
        <f t="shared" si="2"/>
        <v>43275.934657032951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x14ac:dyDescent="0.25">
      <c r="A20" s="700"/>
      <c r="B20" s="83">
        <v>34000</v>
      </c>
      <c r="C20" s="36">
        <f>Bemessung!AG22-Bemessung!AG52</f>
        <v>6153.4657824965689</v>
      </c>
      <c r="D20" s="226">
        <f>Bemessung!BA22-Bemessung!BA52</f>
        <v>39827.214790600934</v>
      </c>
      <c r="E20" s="227">
        <f t="shared" si="0"/>
        <v>45980.680573097503</v>
      </c>
      <c r="F20" s="231">
        <f>Bemessung!BT52</f>
        <v>0</v>
      </c>
      <c r="G20" s="548">
        <f t="shared" si="3"/>
        <v>0</v>
      </c>
      <c r="H20" s="548">
        <f t="shared" si="1"/>
        <v>0</v>
      </c>
      <c r="I20" s="237">
        <f t="shared" si="2"/>
        <v>45980.680573097503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x14ac:dyDescent="0.25">
      <c r="A21" s="700"/>
      <c r="B21" s="83">
        <v>36000</v>
      </c>
      <c r="C21" s="36">
        <f>Bemessung!AG23-Bemessung!AG53</f>
        <v>6515.4343579375563</v>
      </c>
      <c r="D21" s="226">
        <f>Bemessung!BA23-Bemessung!BA53</f>
        <v>42169.992131224557</v>
      </c>
      <c r="E21" s="227">
        <f t="shared" si="0"/>
        <v>48685.426489162113</v>
      </c>
      <c r="F21" s="231">
        <f>Bemessung!BT53</f>
        <v>0</v>
      </c>
      <c r="G21" s="548">
        <f t="shared" si="3"/>
        <v>0</v>
      </c>
      <c r="H21" s="548">
        <f t="shared" si="1"/>
        <v>0</v>
      </c>
      <c r="I21" s="237">
        <f t="shared" si="2"/>
        <v>48685.426489162113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x14ac:dyDescent="0.25">
      <c r="A22" s="700"/>
      <c r="B22" s="83">
        <v>38000</v>
      </c>
      <c r="C22" s="36">
        <f>Bemessung!AG24-Bemessung!AG54</f>
        <v>6877.4029333785438</v>
      </c>
      <c r="D22" s="226">
        <f>Bemessung!BA24-Bemessung!BA54</f>
        <v>44512.769471848151</v>
      </c>
      <c r="E22" s="227">
        <f t="shared" si="0"/>
        <v>51390.172405226695</v>
      </c>
      <c r="F22" s="231">
        <f>Bemessung!BT54</f>
        <v>0</v>
      </c>
      <c r="G22" s="548">
        <f t="shared" si="3"/>
        <v>0</v>
      </c>
      <c r="H22" s="548">
        <f t="shared" si="1"/>
        <v>0</v>
      </c>
      <c r="I22" s="237">
        <f t="shared" si="2"/>
        <v>51390.172405226695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6.5" thickBot="1" x14ac:dyDescent="0.3">
      <c r="A23" s="701"/>
      <c r="B23" s="210">
        <v>40000</v>
      </c>
      <c r="C23" s="211">
        <f>Bemessung!AG25-Bemessung!AG55</f>
        <v>7239.3715088195313</v>
      </c>
      <c r="D23" s="228">
        <f>Bemessung!BA25-Bemessung!BA55</f>
        <v>46855.546812471701</v>
      </c>
      <c r="E23" s="229">
        <f t="shared" si="0"/>
        <v>54094.918321291232</v>
      </c>
      <c r="F23" s="232">
        <f>Bemessung!BT55</f>
        <v>0</v>
      </c>
      <c r="G23" s="548">
        <f t="shared" si="3"/>
        <v>0</v>
      </c>
      <c r="H23" s="548">
        <f t="shared" si="1"/>
        <v>0</v>
      </c>
      <c r="I23" s="237">
        <f t="shared" si="2"/>
        <v>54094.918321291232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  <c r="AC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71.25" customHeight="1" thickTop="1" thickBot="1" x14ac:dyDescent="0.3">
      <c r="A24" s="538" t="s">
        <v>149</v>
      </c>
      <c r="B24" s="539">
        <f>'Dateneingabe und Ergebnisse'!F5</f>
        <v>15000</v>
      </c>
      <c r="C24" s="540">
        <f>Bemessung!AG26-Bemessung!AG56</f>
        <v>2714.7643158073188</v>
      </c>
      <c r="D24" s="541">
        <f>Bemessung!BA26-Bemessung!BA56</f>
        <v>17570.830054676881</v>
      </c>
      <c r="E24" s="542">
        <f t="shared" si="0"/>
        <v>20285.594370484199</v>
      </c>
      <c r="F24" s="542">
        <f>Bemessung!BT56</f>
        <v>0</v>
      </c>
      <c r="G24" s="542">
        <f>'Dateneingabe und Ergebnisse'!I68</f>
        <v>0</v>
      </c>
      <c r="H24" s="542">
        <f>'Dateneingabe und Ergebnisse'!I60</f>
        <v>0</v>
      </c>
      <c r="I24" s="542">
        <f>E24+F24-G24</f>
        <v>20285.594370484199</v>
      </c>
    </row>
  </sheetData>
  <mergeCells count="2">
    <mergeCell ref="B1:E1"/>
    <mergeCell ref="A4:A2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35"/>
  <sheetViews>
    <sheetView workbookViewId="0">
      <selection activeCell="A36" sqref="A36"/>
    </sheetView>
  </sheetViews>
  <sheetFormatPr baseColWidth="10" defaultRowHeight="15.75" x14ac:dyDescent="0.25"/>
  <cols>
    <col min="1" max="1" width="25.625" style="46" customWidth="1"/>
    <col min="2" max="2" width="21.375" style="46" customWidth="1"/>
    <col min="3" max="3" width="25.75" style="46" customWidth="1"/>
    <col min="4" max="5" width="17.375" style="46" customWidth="1"/>
    <col min="6" max="6" width="28" style="46" customWidth="1"/>
    <col min="7" max="7" width="16.125" style="1" customWidth="1"/>
    <col min="8" max="8" width="18.25" style="1" customWidth="1"/>
    <col min="9" max="9" width="14.375" style="1" customWidth="1"/>
    <col min="10" max="10" width="13.75" style="1" customWidth="1"/>
    <col min="11" max="11" width="14" style="1" customWidth="1"/>
    <col min="12" max="12" width="13.875" style="1" customWidth="1"/>
    <col min="13" max="13" width="16.625" style="1" customWidth="1"/>
    <col min="14" max="21" width="11" style="1"/>
  </cols>
  <sheetData>
    <row r="1" spans="1:15" ht="49.5" customHeight="1" thickBot="1" x14ac:dyDescent="0.3">
      <c r="A1" s="81" t="s">
        <v>76</v>
      </c>
      <c r="B1" s="108" t="s">
        <v>77</v>
      </c>
      <c r="C1" s="705" t="s">
        <v>266</v>
      </c>
      <c r="D1" s="706"/>
      <c r="E1" s="706"/>
      <c r="F1" s="706"/>
      <c r="G1" s="706"/>
      <c r="H1" s="706"/>
      <c r="I1" s="706"/>
      <c r="J1" s="706"/>
      <c r="K1" s="706"/>
      <c r="L1" s="706"/>
      <c r="M1" s="707"/>
    </row>
    <row r="2" spans="1:15" ht="16.5" thickBot="1" x14ac:dyDescent="0.3">
      <c r="A2" s="79" t="s">
        <v>70</v>
      </c>
      <c r="B2" s="80" t="s">
        <v>2</v>
      </c>
      <c r="C2" s="318">
        <v>0</v>
      </c>
      <c r="D2" s="107">
        <f>200000</f>
        <v>200000</v>
      </c>
      <c r="E2" s="107">
        <f>D2+200000</f>
        <v>400000</v>
      </c>
      <c r="F2" s="107">
        <f t="shared" ref="F2:M2" si="0">E2+200000</f>
        <v>600000</v>
      </c>
      <c r="G2" s="107">
        <f t="shared" si="0"/>
        <v>800000</v>
      </c>
      <c r="H2" s="107">
        <f t="shared" si="0"/>
        <v>1000000</v>
      </c>
      <c r="I2" s="107">
        <f t="shared" si="0"/>
        <v>1200000</v>
      </c>
      <c r="J2" s="107">
        <f t="shared" si="0"/>
        <v>1400000</v>
      </c>
      <c r="K2" s="107">
        <f t="shared" si="0"/>
        <v>1600000</v>
      </c>
      <c r="L2" s="107">
        <f t="shared" si="0"/>
        <v>1800000</v>
      </c>
      <c r="M2" s="107">
        <f t="shared" si="0"/>
        <v>2000000</v>
      </c>
      <c r="O2" s="295"/>
    </row>
    <row r="3" spans="1:15" x14ac:dyDescent="0.25">
      <c r="A3" s="77" t="s">
        <v>28</v>
      </c>
      <c r="B3" s="78" t="s">
        <v>38</v>
      </c>
      <c r="C3" s="702" t="s">
        <v>265</v>
      </c>
      <c r="D3" s="703"/>
      <c r="E3" s="703"/>
      <c r="F3" s="703"/>
      <c r="G3" s="703"/>
      <c r="H3" s="703"/>
      <c r="I3" s="703"/>
      <c r="J3" s="703"/>
      <c r="K3" s="703"/>
      <c r="L3" s="703"/>
      <c r="M3" s="704"/>
    </row>
    <row r="4" spans="1:15" x14ac:dyDescent="0.25">
      <c r="A4" s="69">
        <f>Betriebskostenersparnis!I4</f>
        <v>2704.7459160645594</v>
      </c>
      <c r="B4" s="69">
        <v>2000</v>
      </c>
      <c r="C4" s="319">
        <f>IF(C$2/$A4&gt;50,#N/A,C$2/$A4)</f>
        <v>0</v>
      </c>
      <c r="D4" s="70" t="e">
        <f>IF(D$2/$A4&gt;50,#N/A,D$2/$A4)</f>
        <v>#N/A</v>
      </c>
      <c r="E4" s="71" t="e">
        <f t="shared" ref="E4:M19" si="1">IF(E$2/$A4&gt;50,#N/A,E$2/$A4)</f>
        <v>#N/A</v>
      </c>
      <c r="F4" s="71" t="e">
        <f t="shared" si="1"/>
        <v>#N/A</v>
      </c>
      <c r="G4" s="71" t="e">
        <f t="shared" si="1"/>
        <v>#N/A</v>
      </c>
      <c r="H4" s="71" t="e">
        <f t="shared" si="1"/>
        <v>#N/A</v>
      </c>
      <c r="I4" s="71" t="e">
        <f t="shared" si="1"/>
        <v>#N/A</v>
      </c>
      <c r="J4" s="71" t="e">
        <f t="shared" si="1"/>
        <v>#N/A</v>
      </c>
      <c r="K4" s="71" t="e">
        <f t="shared" si="1"/>
        <v>#N/A</v>
      </c>
      <c r="L4" s="71" t="e">
        <f t="shared" si="1"/>
        <v>#N/A</v>
      </c>
      <c r="M4" s="72" t="e">
        <f t="shared" si="1"/>
        <v>#N/A</v>
      </c>
    </row>
    <row r="5" spans="1:15" x14ac:dyDescent="0.25">
      <c r="A5" s="74">
        <f>Betriebskostenersparnis!I5</f>
        <v>5409.4918321291188</v>
      </c>
      <c r="B5" s="74">
        <v>4000</v>
      </c>
      <c r="C5" s="320">
        <f t="shared" ref="C5:C23" si="2">IF(C$2/$A5&gt;50,#N/A,C$2/$A5)</f>
        <v>0</v>
      </c>
      <c r="D5" s="62">
        <f t="shared" ref="D5:M23" si="3">IF(D$2/$A5&gt;50,#N/A,D$2/$A5)</f>
        <v>36.972049539315435</v>
      </c>
      <c r="E5" s="63" t="e">
        <f t="shared" si="1"/>
        <v>#N/A</v>
      </c>
      <c r="F5" s="63" t="e">
        <f t="shared" si="1"/>
        <v>#N/A</v>
      </c>
      <c r="G5" s="63" t="e">
        <f t="shared" si="1"/>
        <v>#N/A</v>
      </c>
      <c r="H5" s="63" t="e">
        <f t="shared" si="1"/>
        <v>#N/A</v>
      </c>
      <c r="I5" s="63" t="e">
        <f t="shared" si="1"/>
        <v>#N/A</v>
      </c>
      <c r="J5" s="63" t="e">
        <f t="shared" si="1"/>
        <v>#N/A</v>
      </c>
      <c r="K5" s="63" t="e">
        <f t="shared" si="1"/>
        <v>#N/A</v>
      </c>
      <c r="L5" s="63" t="e">
        <f t="shared" si="1"/>
        <v>#N/A</v>
      </c>
      <c r="M5" s="64" t="e">
        <f t="shared" si="1"/>
        <v>#N/A</v>
      </c>
    </row>
    <row r="6" spans="1:15" x14ac:dyDescent="0.25">
      <c r="A6" s="74">
        <f>Betriebskostenersparnis!I6</f>
        <v>8114.2377481936783</v>
      </c>
      <c r="B6" s="74">
        <v>6000</v>
      </c>
      <c r="C6" s="320">
        <f t="shared" si="2"/>
        <v>0</v>
      </c>
      <c r="D6" s="62">
        <f t="shared" si="3"/>
        <v>24.648033026210289</v>
      </c>
      <c r="E6" s="63">
        <f t="shared" si="1"/>
        <v>49.296066052420578</v>
      </c>
      <c r="F6" s="63" t="e">
        <f t="shared" si="1"/>
        <v>#N/A</v>
      </c>
      <c r="G6" s="63" t="e">
        <f t="shared" si="1"/>
        <v>#N/A</v>
      </c>
      <c r="H6" s="63" t="e">
        <f t="shared" si="1"/>
        <v>#N/A</v>
      </c>
      <c r="I6" s="63" t="e">
        <f t="shared" si="1"/>
        <v>#N/A</v>
      </c>
      <c r="J6" s="63" t="e">
        <f t="shared" si="1"/>
        <v>#N/A</v>
      </c>
      <c r="K6" s="63" t="e">
        <f t="shared" si="1"/>
        <v>#N/A</v>
      </c>
      <c r="L6" s="63" t="e">
        <f t="shared" si="1"/>
        <v>#N/A</v>
      </c>
      <c r="M6" s="64" t="e">
        <f t="shared" si="1"/>
        <v>#N/A</v>
      </c>
    </row>
    <row r="7" spans="1:15" x14ac:dyDescent="0.25">
      <c r="A7" s="74">
        <f>Betriebskostenersparnis!I7</f>
        <v>10818.983664258238</v>
      </c>
      <c r="B7" s="74">
        <v>8000</v>
      </c>
      <c r="C7" s="320">
        <f t="shared" si="2"/>
        <v>0</v>
      </c>
      <c r="D7" s="62">
        <f t="shared" si="3"/>
        <v>18.486024769657718</v>
      </c>
      <c r="E7" s="63">
        <f t="shared" si="1"/>
        <v>36.972049539315435</v>
      </c>
      <c r="F7" s="63" t="e">
        <f t="shared" si="1"/>
        <v>#N/A</v>
      </c>
      <c r="G7" s="63" t="e">
        <f t="shared" si="1"/>
        <v>#N/A</v>
      </c>
      <c r="H7" s="63" t="e">
        <f t="shared" si="1"/>
        <v>#N/A</v>
      </c>
      <c r="I7" s="63" t="e">
        <f t="shared" si="1"/>
        <v>#N/A</v>
      </c>
      <c r="J7" s="63" t="e">
        <f t="shared" si="1"/>
        <v>#N/A</v>
      </c>
      <c r="K7" s="63" t="e">
        <f t="shared" si="1"/>
        <v>#N/A</v>
      </c>
      <c r="L7" s="63" t="e">
        <f t="shared" si="1"/>
        <v>#N/A</v>
      </c>
      <c r="M7" s="64" t="e">
        <f t="shared" si="1"/>
        <v>#N/A</v>
      </c>
    </row>
    <row r="8" spans="1:15" x14ac:dyDescent="0.25">
      <c r="A8" s="74">
        <f>Betriebskostenersparnis!I8</f>
        <v>13523.729580322808</v>
      </c>
      <c r="B8" s="74">
        <v>10000</v>
      </c>
      <c r="C8" s="320">
        <f t="shared" si="2"/>
        <v>0</v>
      </c>
      <c r="D8" s="62">
        <f t="shared" si="3"/>
        <v>14.788819815726162</v>
      </c>
      <c r="E8" s="63">
        <f t="shared" si="1"/>
        <v>29.577639631452325</v>
      </c>
      <c r="F8" s="63">
        <f t="shared" si="1"/>
        <v>44.366459447178485</v>
      </c>
      <c r="G8" s="63" t="e">
        <f t="shared" si="1"/>
        <v>#N/A</v>
      </c>
      <c r="H8" s="63" t="e">
        <f t="shared" si="1"/>
        <v>#N/A</v>
      </c>
      <c r="I8" s="63" t="e">
        <f t="shared" si="1"/>
        <v>#N/A</v>
      </c>
      <c r="J8" s="63" t="e">
        <f t="shared" si="1"/>
        <v>#N/A</v>
      </c>
      <c r="K8" s="63" t="e">
        <f t="shared" si="1"/>
        <v>#N/A</v>
      </c>
      <c r="L8" s="63" t="e">
        <f t="shared" si="1"/>
        <v>#N/A</v>
      </c>
      <c r="M8" s="64" t="e">
        <f t="shared" si="1"/>
        <v>#N/A</v>
      </c>
    </row>
    <row r="9" spans="1:15" x14ac:dyDescent="0.25">
      <c r="A9" s="74">
        <f>Betriebskostenersparnis!I9</f>
        <v>16228.475496387357</v>
      </c>
      <c r="B9" s="74">
        <v>12000</v>
      </c>
      <c r="C9" s="320">
        <f t="shared" si="2"/>
        <v>0</v>
      </c>
      <c r="D9" s="62">
        <f t="shared" si="3"/>
        <v>12.324016513105144</v>
      </c>
      <c r="E9" s="63">
        <f t="shared" si="1"/>
        <v>24.648033026210289</v>
      </c>
      <c r="F9" s="63">
        <f t="shared" si="1"/>
        <v>36.972049539315435</v>
      </c>
      <c r="G9" s="63">
        <f t="shared" si="1"/>
        <v>49.296066052420578</v>
      </c>
      <c r="H9" s="63" t="e">
        <f t="shared" si="1"/>
        <v>#N/A</v>
      </c>
      <c r="I9" s="63" t="e">
        <f t="shared" si="1"/>
        <v>#N/A</v>
      </c>
      <c r="J9" s="63" t="e">
        <f t="shared" si="1"/>
        <v>#N/A</v>
      </c>
      <c r="K9" s="63" t="e">
        <f t="shared" si="1"/>
        <v>#N/A</v>
      </c>
      <c r="L9" s="63" t="e">
        <f t="shared" si="1"/>
        <v>#N/A</v>
      </c>
      <c r="M9" s="64" t="e">
        <f t="shared" si="1"/>
        <v>#N/A</v>
      </c>
    </row>
    <row r="10" spans="1:15" x14ac:dyDescent="0.25">
      <c r="A10" s="74">
        <f>Betriebskostenersparnis!I10</f>
        <v>18933.221412451945</v>
      </c>
      <c r="B10" s="74">
        <v>14000</v>
      </c>
      <c r="C10" s="320">
        <f t="shared" si="2"/>
        <v>0</v>
      </c>
      <c r="D10" s="62">
        <f t="shared" si="3"/>
        <v>10.56344272551868</v>
      </c>
      <c r="E10" s="63">
        <f t="shared" si="1"/>
        <v>21.12688545103736</v>
      </c>
      <c r="F10" s="63">
        <f t="shared" si="1"/>
        <v>31.69032817655604</v>
      </c>
      <c r="G10" s="63">
        <f t="shared" si="1"/>
        <v>42.25377090207472</v>
      </c>
      <c r="H10" s="63" t="e">
        <f t="shared" si="1"/>
        <v>#N/A</v>
      </c>
      <c r="I10" s="63" t="e">
        <f t="shared" si="1"/>
        <v>#N/A</v>
      </c>
      <c r="J10" s="63" t="e">
        <f t="shared" si="1"/>
        <v>#N/A</v>
      </c>
      <c r="K10" s="63" t="e">
        <f t="shared" si="1"/>
        <v>#N/A</v>
      </c>
      <c r="L10" s="63" t="e">
        <f t="shared" si="1"/>
        <v>#N/A</v>
      </c>
      <c r="M10" s="64" t="e">
        <f t="shared" si="1"/>
        <v>#N/A</v>
      </c>
    </row>
    <row r="11" spans="1:15" x14ac:dyDescent="0.25">
      <c r="A11" s="74">
        <f>Betriebskostenersparnis!I11</f>
        <v>21637.967328516475</v>
      </c>
      <c r="B11" s="74">
        <v>16000</v>
      </c>
      <c r="C11" s="320">
        <f t="shared" si="2"/>
        <v>0</v>
      </c>
      <c r="D11" s="62">
        <f t="shared" si="3"/>
        <v>9.2430123848288588</v>
      </c>
      <c r="E11" s="63">
        <f t="shared" si="1"/>
        <v>18.486024769657718</v>
      </c>
      <c r="F11" s="63">
        <f t="shared" si="1"/>
        <v>27.729037154486576</v>
      </c>
      <c r="G11" s="63">
        <f t="shared" si="1"/>
        <v>36.972049539315435</v>
      </c>
      <c r="H11" s="63">
        <f t="shared" si="1"/>
        <v>46.215061924144294</v>
      </c>
      <c r="I11" s="63" t="e">
        <f t="shared" si="1"/>
        <v>#N/A</v>
      </c>
      <c r="J11" s="63" t="e">
        <f t="shared" si="1"/>
        <v>#N/A</v>
      </c>
      <c r="K11" s="63" t="e">
        <f t="shared" si="1"/>
        <v>#N/A</v>
      </c>
      <c r="L11" s="63" t="e">
        <f t="shared" si="1"/>
        <v>#N/A</v>
      </c>
      <c r="M11" s="64" t="e">
        <f t="shared" si="1"/>
        <v>#N/A</v>
      </c>
    </row>
    <row r="12" spans="1:15" x14ac:dyDescent="0.25">
      <c r="A12" s="74">
        <f>Betriebskostenersparnis!I12</f>
        <v>24342.713244581057</v>
      </c>
      <c r="B12" s="74">
        <v>18000</v>
      </c>
      <c r="C12" s="320">
        <f t="shared" si="2"/>
        <v>0</v>
      </c>
      <c r="D12" s="62">
        <f t="shared" si="3"/>
        <v>8.2160110087367553</v>
      </c>
      <c r="E12" s="63">
        <f t="shared" si="1"/>
        <v>16.432022017473511</v>
      </c>
      <c r="F12" s="63">
        <f t="shared" si="1"/>
        <v>24.648033026210268</v>
      </c>
      <c r="G12" s="63">
        <f t="shared" si="1"/>
        <v>32.864044034947021</v>
      </c>
      <c r="H12" s="63">
        <f t="shared" si="1"/>
        <v>41.080055043683778</v>
      </c>
      <c r="I12" s="63">
        <f t="shared" si="1"/>
        <v>49.296066052420535</v>
      </c>
      <c r="J12" s="63" t="e">
        <f t="shared" si="1"/>
        <v>#N/A</v>
      </c>
      <c r="K12" s="63" t="e">
        <f t="shared" si="1"/>
        <v>#N/A</v>
      </c>
      <c r="L12" s="63" t="e">
        <f t="shared" si="1"/>
        <v>#N/A</v>
      </c>
      <c r="M12" s="64" t="e">
        <f t="shared" si="1"/>
        <v>#N/A</v>
      </c>
    </row>
    <row r="13" spans="1:15" x14ac:dyDescent="0.25">
      <c r="A13" s="74">
        <f>Betriebskostenersparnis!I13</f>
        <v>27047.459160645616</v>
      </c>
      <c r="B13" s="74">
        <v>20000</v>
      </c>
      <c r="C13" s="320">
        <f t="shared" si="2"/>
        <v>0</v>
      </c>
      <c r="D13" s="62">
        <f t="shared" si="3"/>
        <v>7.3944099078630812</v>
      </c>
      <c r="E13" s="63">
        <f t="shared" si="1"/>
        <v>14.788819815726162</v>
      </c>
      <c r="F13" s="63">
        <f t="shared" si="1"/>
        <v>22.183229723589243</v>
      </c>
      <c r="G13" s="63">
        <f t="shared" si="1"/>
        <v>29.577639631452325</v>
      </c>
      <c r="H13" s="63">
        <f t="shared" si="1"/>
        <v>36.972049539315407</v>
      </c>
      <c r="I13" s="63">
        <f t="shared" si="1"/>
        <v>44.366459447178485</v>
      </c>
      <c r="J13" s="63" t="e">
        <f t="shared" si="1"/>
        <v>#N/A</v>
      </c>
      <c r="K13" s="63" t="e">
        <f t="shared" si="1"/>
        <v>#N/A</v>
      </c>
      <c r="L13" s="63" t="e">
        <f t="shared" si="1"/>
        <v>#N/A</v>
      </c>
      <c r="M13" s="64" t="e">
        <f t="shared" si="1"/>
        <v>#N/A</v>
      </c>
    </row>
    <row r="14" spans="1:15" x14ac:dyDescent="0.25">
      <c r="A14" s="74">
        <f>Betriebskostenersparnis!I14</f>
        <v>29752.205076710168</v>
      </c>
      <c r="B14" s="74">
        <v>22000</v>
      </c>
      <c r="C14" s="320">
        <f t="shared" si="2"/>
        <v>0</v>
      </c>
      <c r="D14" s="62">
        <f t="shared" si="3"/>
        <v>6.7221908253300757</v>
      </c>
      <c r="E14" s="63">
        <f t="shared" si="1"/>
        <v>13.444381650660151</v>
      </c>
      <c r="F14" s="63">
        <f t="shared" si="1"/>
        <v>20.166572475990229</v>
      </c>
      <c r="G14" s="63">
        <f t="shared" si="1"/>
        <v>26.888763301320303</v>
      </c>
      <c r="H14" s="63">
        <f t="shared" si="1"/>
        <v>33.610954126650377</v>
      </c>
      <c r="I14" s="63">
        <f t="shared" si="1"/>
        <v>40.333144951980458</v>
      </c>
      <c r="J14" s="63">
        <f t="shared" si="1"/>
        <v>47.055335777310532</v>
      </c>
      <c r="K14" s="63" t="e">
        <f t="shared" si="1"/>
        <v>#N/A</v>
      </c>
      <c r="L14" s="63" t="e">
        <f t="shared" si="1"/>
        <v>#N/A</v>
      </c>
      <c r="M14" s="64" t="e">
        <f t="shared" si="1"/>
        <v>#N/A</v>
      </c>
    </row>
    <row r="15" spans="1:15" x14ac:dyDescent="0.25">
      <c r="A15" s="74">
        <f>Betriebskostenersparnis!I15</f>
        <v>32456.950992774713</v>
      </c>
      <c r="B15" s="74">
        <v>24000</v>
      </c>
      <c r="C15" s="320">
        <f t="shared" si="2"/>
        <v>0</v>
      </c>
      <c r="D15" s="62">
        <f t="shared" si="3"/>
        <v>6.1620082565525722</v>
      </c>
      <c r="E15" s="63">
        <f t="shared" si="1"/>
        <v>12.324016513105144</v>
      </c>
      <c r="F15" s="63">
        <f t="shared" si="1"/>
        <v>18.486024769657718</v>
      </c>
      <c r="G15" s="63">
        <f t="shared" si="1"/>
        <v>24.648033026210289</v>
      </c>
      <c r="H15" s="63">
        <f t="shared" si="1"/>
        <v>30.810041282762864</v>
      </c>
      <c r="I15" s="63">
        <f t="shared" si="1"/>
        <v>36.972049539315435</v>
      </c>
      <c r="J15" s="63">
        <f t="shared" si="1"/>
        <v>43.13405779586801</v>
      </c>
      <c r="K15" s="63">
        <f t="shared" si="1"/>
        <v>49.296066052420578</v>
      </c>
      <c r="L15" s="63" t="e">
        <f t="shared" si="1"/>
        <v>#N/A</v>
      </c>
      <c r="M15" s="64" t="e">
        <f t="shared" si="1"/>
        <v>#N/A</v>
      </c>
    </row>
    <row r="16" spans="1:15" x14ac:dyDescent="0.25">
      <c r="A16" s="74">
        <f>Betriebskostenersparnis!I16</f>
        <v>35161.696908839309</v>
      </c>
      <c r="B16" s="74">
        <v>26000</v>
      </c>
      <c r="C16" s="320">
        <f t="shared" si="2"/>
        <v>0</v>
      </c>
      <c r="D16" s="62">
        <f t="shared" si="3"/>
        <v>5.6880076214331377</v>
      </c>
      <c r="E16" s="63">
        <f t="shared" si="1"/>
        <v>11.376015242866275</v>
      </c>
      <c r="F16" s="63">
        <f t="shared" si="1"/>
        <v>17.064022864299414</v>
      </c>
      <c r="G16" s="63">
        <f t="shared" si="1"/>
        <v>22.752030485732551</v>
      </c>
      <c r="H16" s="63">
        <f t="shared" si="1"/>
        <v>28.440038107165691</v>
      </c>
      <c r="I16" s="63">
        <f t="shared" si="1"/>
        <v>34.128045728598828</v>
      </c>
      <c r="J16" s="63">
        <f t="shared" si="1"/>
        <v>39.816053350031964</v>
      </c>
      <c r="K16" s="63">
        <f t="shared" si="1"/>
        <v>45.504060971465101</v>
      </c>
      <c r="L16" s="63" t="e">
        <f t="shared" si="1"/>
        <v>#N/A</v>
      </c>
      <c r="M16" s="64" t="e">
        <f t="shared" si="1"/>
        <v>#N/A</v>
      </c>
    </row>
    <row r="17" spans="1:13" x14ac:dyDescent="0.25">
      <c r="A17" s="74">
        <f>Betriebskostenersparnis!I17</f>
        <v>37866.44282490389</v>
      </c>
      <c r="B17" s="74">
        <v>28000</v>
      </c>
      <c r="C17" s="320">
        <f t="shared" si="2"/>
        <v>0</v>
      </c>
      <c r="D17" s="62">
        <f t="shared" si="3"/>
        <v>5.28172136275934</v>
      </c>
      <c r="E17" s="63">
        <f t="shared" si="1"/>
        <v>10.56344272551868</v>
      </c>
      <c r="F17" s="63">
        <f t="shared" si="1"/>
        <v>15.84516408827802</v>
      </c>
      <c r="G17" s="63">
        <f t="shared" si="1"/>
        <v>21.12688545103736</v>
      </c>
      <c r="H17" s="63">
        <f t="shared" si="1"/>
        <v>26.408606813796698</v>
      </c>
      <c r="I17" s="63">
        <f t="shared" si="1"/>
        <v>31.69032817655604</v>
      </c>
      <c r="J17" s="63">
        <f t="shared" si="1"/>
        <v>36.972049539315378</v>
      </c>
      <c r="K17" s="63">
        <f t="shared" si="1"/>
        <v>42.25377090207472</v>
      </c>
      <c r="L17" s="63">
        <f t="shared" si="1"/>
        <v>47.535492264834062</v>
      </c>
      <c r="M17" s="64" t="e">
        <f t="shared" si="1"/>
        <v>#N/A</v>
      </c>
    </row>
    <row r="18" spans="1:13" x14ac:dyDescent="0.25">
      <c r="A18" s="74">
        <f>Betriebskostenersparnis!I18</f>
        <v>40571.188740968399</v>
      </c>
      <c r="B18" s="74">
        <v>30000</v>
      </c>
      <c r="C18" s="320">
        <f t="shared" si="2"/>
        <v>0</v>
      </c>
      <c r="D18" s="62">
        <f t="shared" si="3"/>
        <v>4.9296066052420571</v>
      </c>
      <c r="E18" s="63">
        <f t="shared" si="1"/>
        <v>9.8592132104841141</v>
      </c>
      <c r="F18" s="63">
        <f t="shared" si="1"/>
        <v>14.788819815726171</v>
      </c>
      <c r="G18" s="63">
        <f t="shared" si="1"/>
        <v>19.718426420968228</v>
      </c>
      <c r="H18" s="63">
        <f t="shared" si="1"/>
        <v>24.648033026210285</v>
      </c>
      <c r="I18" s="63">
        <f t="shared" si="1"/>
        <v>29.577639631452342</v>
      </c>
      <c r="J18" s="63">
        <f t="shared" si="1"/>
        <v>34.507246236694399</v>
      </c>
      <c r="K18" s="63">
        <f t="shared" si="1"/>
        <v>39.436852841936457</v>
      </c>
      <c r="L18" s="63">
        <f t="shared" si="1"/>
        <v>44.366459447178514</v>
      </c>
      <c r="M18" s="64">
        <f t="shared" si="1"/>
        <v>49.296066052420571</v>
      </c>
    </row>
    <row r="19" spans="1:13" x14ac:dyDescent="0.25">
      <c r="A19" s="74">
        <f>Betriebskostenersparnis!I19</f>
        <v>43275.934657032951</v>
      </c>
      <c r="B19" s="74">
        <v>32000</v>
      </c>
      <c r="C19" s="320">
        <f t="shared" si="2"/>
        <v>0</v>
      </c>
      <c r="D19" s="62">
        <f t="shared" si="3"/>
        <v>4.6215061924144294</v>
      </c>
      <c r="E19" s="63">
        <f t="shared" si="1"/>
        <v>9.2430123848288588</v>
      </c>
      <c r="F19" s="63">
        <f t="shared" si="1"/>
        <v>13.864518577243288</v>
      </c>
      <c r="G19" s="63">
        <f t="shared" si="1"/>
        <v>18.486024769657718</v>
      </c>
      <c r="H19" s="63">
        <f t="shared" si="1"/>
        <v>23.107530962072147</v>
      </c>
      <c r="I19" s="63">
        <f t="shared" si="1"/>
        <v>27.729037154486576</v>
      </c>
      <c r="J19" s="63">
        <f t="shared" si="1"/>
        <v>32.350543346901006</v>
      </c>
      <c r="K19" s="63">
        <f t="shared" si="1"/>
        <v>36.972049539315435</v>
      </c>
      <c r="L19" s="63">
        <f t="shared" si="1"/>
        <v>41.593555731729865</v>
      </c>
      <c r="M19" s="64">
        <f t="shared" si="1"/>
        <v>46.215061924144294</v>
      </c>
    </row>
    <row r="20" spans="1:13" x14ac:dyDescent="0.25">
      <c r="A20" s="74">
        <f>Betriebskostenersparnis!I20</f>
        <v>45980.680573097503</v>
      </c>
      <c r="B20" s="74">
        <v>34000</v>
      </c>
      <c r="C20" s="320">
        <f t="shared" si="2"/>
        <v>0</v>
      </c>
      <c r="D20" s="62">
        <f t="shared" si="3"/>
        <v>4.3496528869782871</v>
      </c>
      <c r="E20" s="63">
        <f t="shared" si="3"/>
        <v>8.6993057739565742</v>
      </c>
      <c r="F20" s="63">
        <f t="shared" si="3"/>
        <v>13.048958660934861</v>
      </c>
      <c r="G20" s="63">
        <f t="shared" si="3"/>
        <v>17.398611547913148</v>
      </c>
      <c r="H20" s="63">
        <f t="shared" si="3"/>
        <v>21.748264434891436</v>
      </c>
      <c r="I20" s="63">
        <f t="shared" si="3"/>
        <v>26.097917321869723</v>
      </c>
      <c r="J20" s="63">
        <f t="shared" si="3"/>
        <v>30.44757020884801</v>
      </c>
      <c r="K20" s="63">
        <f t="shared" si="3"/>
        <v>34.797223095826297</v>
      </c>
      <c r="L20" s="63">
        <f t="shared" si="3"/>
        <v>39.146875982804588</v>
      </c>
      <c r="M20" s="64">
        <f t="shared" si="3"/>
        <v>43.496528869782871</v>
      </c>
    </row>
    <row r="21" spans="1:13" x14ac:dyDescent="0.25">
      <c r="A21" s="74">
        <f>Betriebskostenersparnis!I21</f>
        <v>48685.426489162113</v>
      </c>
      <c r="B21" s="74">
        <v>36000</v>
      </c>
      <c r="C21" s="320">
        <f t="shared" si="2"/>
        <v>0</v>
      </c>
      <c r="D21" s="62">
        <f t="shared" si="3"/>
        <v>4.1080055043683776</v>
      </c>
      <c r="E21" s="63">
        <f t="shared" si="3"/>
        <v>8.2160110087367553</v>
      </c>
      <c r="F21" s="63">
        <f t="shared" si="3"/>
        <v>12.324016513105134</v>
      </c>
      <c r="G21" s="63">
        <f t="shared" si="3"/>
        <v>16.432022017473511</v>
      </c>
      <c r="H21" s="63">
        <f t="shared" si="3"/>
        <v>20.540027521841889</v>
      </c>
      <c r="I21" s="63">
        <f t="shared" si="3"/>
        <v>24.648033026210268</v>
      </c>
      <c r="J21" s="63">
        <f t="shared" si="3"/>
        <v>28.756038530578646</v>
      </c>
      <c r="K21" s="63">
        <f t="shared" si="3"/>
        <v>32.864044034947021</v>
      </c>
      <c r="L21" s="63">
        <f t="shared" si="3"/>
        <v>36.9720495393154</v>
      </c>
      <c r="M21" s="64">
        <f t="shared" si="3"/>
        <v>41.080055043683778</v>
      </c>
    </row>
    <row r="22" spans="1:13" x14ac:dyDescent="0.25">
      <c r="A22" s="74">
        <f>Betriebskostenersparnis!I22</f>
        <v>51390.172405226695</v>
      </c>
      <c r="B22" s="74">
        <v>38000</v>
      </c>
      <c r="C22" s="320">
        <f t="shared" si="2"/>
        <v>0</v>
      </c>
      <c r="D22" s="62">
        <f t="shared" si="3"/>
        <v>3.8917946883489885</v>
      </c>
      <c r="E22" s="63">
        <f t="shared" si="3"/>
        <v>7.7835893766979769</v>
      </c>
      <c r="F22" s="63">
        <f t="shared" si="3"/>
        <v>11.675384065046964</v>
      </c>
      <c r="G22" s="63">
        <f t="shared" si="3"/>
        <v>15.567178753395954</v>
      </c>
      <c r="H22" s="63">
        <f t="shared" si="3"/>
        <v>19.458973441744941</v>
      </c>
      <c r="I22" s="63">
        <f t="shared" si="3"/>
        <v>23.350768130093929</v>
      </c>
      <c r="J22" s="63">
        <f t="shared" si="3"/>
        <v>27.242562818442916</v>
      </c>
      <c r="K22" s="63">
        <f t="shared" si="3"/>
        <v>31.134357506791908</v>
      </c>
      <c r="L22" s="63">
        <f t="shared" si="3"/>
        <v>35.026152195140895</v>
      </c>
      <c r="M22" s="64">
        <f t="shared" si="3"/>
        <v>38.917946883489883</v>
      </c>
    </row>
    <row r="23" spans="1:13" x14ac:dyDescent="0.25">
      <c r="A23" s="76">
        <f>Betriebskostenersparnis!I23</f>
        <v>54094.918321291232</v>
      </c>
      <c r="B23" s="76">
        <v>40000</v>
      </c>
      <c r="C23" s="321">
        <f t="shared" si="2"/>
        <v>0</v>
      </c>
      <c r="D23" s="65">
        <f t="shared" si="3"/>
        <v>3.6972049539315406</v>
      </c>
      <c r="E23" s="66">
        <f t="shared" si="3"/>
        <v>7.3944099078630812</v>
      </c>
      <c r="F23" s="66">
        <f t="shared" si="3"/>
        <v>11.091614861794621</v>
      </c>
      <c r="G23" s="66">
        <f t="shared" si="3"/>
        <v>14.788819815726162</v>
      </c>
      <c r="H23" s="66">
        <f t="shared" si="3"/>
        <v>18.486024769657703</v>
      </c>
      <c r="I23" s="66">
        <f t="shared" si="3"/>
        <v>22.183229723589243</v>
      </c>
      <c r="J23" s="66">
        <f t="shared" si="3"/>
        <v>25.880434677520785</v>
      </c>
      <c r="K23" s="66">
        <f t="shared" si="3"/>
        <v>29.577639631452325</v>
      </c>
      <c r="L23" s="66">
        <f t="shared" si="3"/>
        <v>33.274844585383867</v>
      </c>
      <c r="M23" s="67">
        <f t="shared" si="3"/>
        <v>36.972049539315407</v>
      </c>
    </row>
    <row r="24" spans="1:13" ht="16.5" thickBot="1" x14ac:dyDescent="0.3">
      <c r="G24" s="47"/>
      <c r="H24" s="47"/>
      <c r="I24" s="47"/>
      <c r="J24" s="47"/>
      <c r="K24" s="47"/>
      <c r="L24" s="47"/>
      <c r="M24" s="47"/>
    </row>
    <row r="25" spans="1:13" ht="37.5" customHeight="1" thickBot="1" x14ac:dyDescent="0.3">
      <c r="A25" s="81" t="s">
        <v>75</v>
      </c>
      <c r="B25" s="82" t="s">
        <v>267</v>
      </c>
      <c r="C25" s="1"/>
      <c r="D25" s="1"/>
      <c r="F25" s="1"/>
    </row>
    <row r="26" spans="1:13" x14ac:dyDescent="0.25">
      <c r="A26" s="60" t="s">
        <v>70</v>
      </c>
      <c r="B26" s="61" t="s">
        <v>2</v>
      </c>
      <c r="C26" s="3" t="s">
        <v>266</v>
      </c>
      <c r="D26" s="3" t="s">
        <v>74</v>
      </c>
      <c r="F26" s="330" t="s">
        <v>273</v>
      </c>
    </row>
    <row r="27" spans="1:13" x14ac:dyDescent="0.25">
      <c r="A27" s="45" t="s">
        <v>28</v>
      </c>
      <c r="B27" s="44" t="s">
        <v>38</v>
      </c>
      <c r="C27" s="1"/>
      <c r="D27" s="1"/>
    </row>
    <row r="28" spans="1:13" x14ac:dyDescent="0.25">
      <c r="B28" s="46">
        <v>0</v>
      </c>
      <c r="C28" s="1">
        <v>0</v>
      </c>
      <c r="D28" s="286">
        <f>D29</f>
        <v>9.8592132104841141</v>
      </c>
    </row>
    <row r="29" spans="1:13" x14ac:dyDescent="0.25">
      <c r="A29" s="58">
        <f>Betriebskostenersparnis!I24</f>
        <v>20285.594370484199</v>
      </c>
      <c r="B29" s="58">
        <f>Betriebskostenersparnis!B24</f>
        <v>15000</v>
      </c>
      <c r="C29" s="59">
        <f>IF('Berechnung Grafik Statisch 2'!L18&lt;0,'Dateneingabe und Ergebnisse'!F74,'Dateneingabe und Ergebnisse'!#REF!)</f>
        <v>200000</v>
      </c>
      <c r="D29" s="287">
        <f>IF(C29/A29&gt;60,#N/A,C29/A29)</f>
        <v>9.8592132104841141</v>
      </c>
    </row>
    <row r="30" spans="1:13" x14ac:dyDescent="0.25">
      <c r="B30" s="58">
        <f>B29</f>
        <v>15000</v>
      </c>
      <c r="C30" s="59">
        <f>C29</f>
        <v>200000</v>
      </c>
      <c r="D30" s="1">
        <v>0</v>
      </c>
    </row>
    <row r="31" spans="1:13" ht="16.5" thickBot="1" x14ac:dyDescent="0.3">
      <c r="B31" s="58"/>
      <c r="C31" s="58"/>
      <c r="D31" s="1"/>
      <c r="E31" s="1"/>
    </row>
    <row r="32" spans="1:13" ht="36" customHeight="1" thickBot="1" x14ac:dyDescent="0.3">
      <c r="A32" s="81" t="s">
        <v>264</v>
      </c>
      <c r="B32" s="82"/>
    </row>
    <row r="33" spans="1:13" x14ac:dyDescent="0.25">
      <c r="A33" s="60" t="s">
        <v>70</v>
      </c>
      <c r="B33" s="61" t="s">
        <v>2</v>
      </c>
      <c r="C33" s="61"/>
    </row>
    <row r="34" spans="1:13" x14ac:dyDescent="0.25">
      <c r="A34" s="45" t="s">
        <v>28</v>
      </c>
      <c r="B34" s="44" t="s">
        <v>38</v>
      </c>
      <c r="C34" s="708" t="s">
        <v>265</v>
      </c>
      <c r="D34" s="703"/>
      <c r="E34" s="703"/>
      <c r="F34" s="703"/>
      <c r="G34" s="703"/>
      <c r="H34" s="703"/>
      <c r="I34" s="703"/>
      <c r="J34" s="703"/>
      <c r="K34" s="703"/>
      <c r="L34" s="703"/>
      <c r="M34" s="704"/>
    </row>
    <row r="35" spans="1:13" x14ac:dyDescent="0.25">
      <c r="A35" s="313">
        <f>A29</f>
        <v>20285.594370484199</v>
      </c>
      <c r="B35" s="317">
        <f>B29</f>
        <v>15000</v>
      </c>
      <c r="C35" s="315">
        <f t="shared" ref="C35:M35" si="4">IF(C$2/$A35&gt;50,#N/A,C$2/$A35)</f>
        <v>0</v>
      </c>
      <c r="D35" s="315">
        <f t="shared" si="4"/>
        <v>9.8592132104841141</v>
      </c>
      <c r="E35" s="315">
        <f t="shared" si="4"/>
        <v>19.718426420968228</v>
      </c>
      <c r="F35" s="315">
        <f t="shared" si="4"/>
        <v>29.577639631452342</v>
      </c>
      <c r="G35" s="315">
        <f t="shared" si="4"/>
        <v>39.436852841936457</v>
      </c>
      <c r="H35" s="315">
        <f t="shared" si="4"/>
        <v>49.296066052420571</v>
      </c>
      <c r="I35" s="315" t="e">
        <f t="shared" si="4"/>
        <v>#N/A</v>
      </c>
      <c r="J35" s="315" t="e">
        <f t="shared" si="4"/>
        <v>#N/A</v>
      </c>
      <c r="K35" s="315" t="e">
        <f t="shared" si="4"/>
        <v>#N/A</v>
      </c>
      <c r="L35" s="315" t="e">
        <f t="shared" si="4"/>
        <v>#N/A</v>
      </c>
      <c r="M35" s="316" t="e">
        <f t="shared" si="4"/>
        <v>#N/A</v>
      </c>
    </row>
  </sheetData>
  <mergeCells count="3">
    <mergeCell ref="C3:M3"/>
    <mergeCell ref="C1:M1"/>
    <mergeCell ref="C34:M3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P4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baseColWidth="10" defaultRowHeight="15.75" x14ac:dyDescent="0.25"/>
  <cols>
    <col min="1" max="1" width="12.125" style="14" customWidth="1"/>
    <col min="2" max="2" width="16.125" style="312" customWidth="1"/>
    <col min="3" max="3" width="20.75" style="14" customWidth="1"/>
    <col min="4" max="4" width="14" style="357" customWidth="1"/>
    <col min="5" max="5" width="17.375" style="14" customWidth="1"/>
    <col min="6" max="7" width="20.75" style="14" customWidth="1"/>
    <col min="8" max="8" width="14.875" style="14" customWidth="1"/>
    <col min="9" max="9" width="11" style="14"/>
    <col min="10" max="10" width="29" style="14" customWidth="1"/>
    <col min="11" max="12" width="30.625" style="14" customWidth="1"/>
    <col min="13" max="13" width="21" customWidth="1"/>
    <col min="14" max="14" width="30.625" style="14" customWidth="1"/>
    <col min="15" max="15" width="27.75" style="14" customWidth="1"/>
    <col min="16" max="16" width="30.375" style="14" customWidth="1"/>
    <col min="17" max="16384" width="11" style="14"/>
  </cols>
  <sheetData>
    <row r="1" spans="1:16" x14ac:dyDescent="0.25">
      <c r="I1" s="17"/>
    </row>
    <row r="2" spans="1:16" x14ac:dyDescent="0.25">
      <c r="B2" s="709" t="s">
        <v>206</v>
      </c>
      <c r="C2" s="710"/>
      <c r="D2" s="711"/>
      <c r="E2" s="709" t="s">
        <v>204</v>
      </c>
      <c r="F2" s="710"/>
      <c r="G2" s="710"/>
      <c r="H2" s="710"/>
      <c r="I2" s="288"/>
      <c r="J2" s="289"/>
      <c r="K2" s="289"/>
      <c r="L2" s="289"/>
      <c r="N2" s="289"/>
    </row>
    <row r="3" spans="1:16" x14ac:dyDescent="0.25">
      <c r="A3" s="12" t="s">
        <v>201</v>
      </c>
      <c r="B3" s="358" t="s">
        <v>73</v>
      </c>
      <c r="C3" s="15" t="s">
        <v>202</v>
      </c>
      <c r="D3" s="354" t="s">
        <v>203</v>
      </c>
      <c r="E3" s="15" t="s">
        <v>73</v>
      </c>
      <c r="F3" s="15" t="s">
        <v>202</v>
      </c>
      <c r="G3" s="15" t="s">
        <v>205</v>
      </c>
      <c r="H3" s="15" t="s">
        <v>203</v>
      </c>
      <c r="I3" s="290" t="s">
        <v>201</v>
      </c>
      <c r="J3" s="291" t="s">
        <v>207</v>
      </c>
      <c r="K3" s="291" t="s">
        <v>208</v>
      </c>
      <c r="L3" s="291" t="s">
        <v>210</v>
      </c>
      <c r="M3" s="291" t="s">
        <v>272</v>
      </c>
      <c r="N3" s="291"/>
      <c r="O3" s="285" t="s">
        <v>209</v>
      </c>
      <c r="P3" s="291" t="s">
        <v>211</v>
      </c>
    </row>
    <row r="4" spans="1:16" x14ac:dyDescent="0.25">
      <c r="A4" s="12"/>
      <c r="B4" s="358"/>
      <c r="C4" s="15"/>
      <c r="D4" s="354"/>
      <c r="E4" s="15"/>
      <c r="F4" s="15"/>
      <c r="G4" s="15"/>
      <c r="H4" s="15"/>
      <c r="I4" s="290"/>
      <c r="J4" s="291" t="s">
        <v>239</v>
      </c>
      <c r="K4" s="291" t="s">
        <v>239</v>
      </c>
      <c r="L4" s="291" t="s">
        <v>69</v>
      </c>
      <c r="N4" s="291"/>
      <c r="O4" s="285"/>
      <c r="P4" s="291"/>
    </row>
    <row r="5" spans="1:16" x14ac:dyDescent="0.25">
      <c r="A5" s="3">
        <v>0</v>
      </c>
      <c r="B5" s="359">
        <f>'Dateneingabe und Ergebnisse'!F64</f>
        <v>600000</v>
      </c>
      <c r="C5" s="15">
        <v>0</v>
      </c>
      <c r="D5" s="355">
        <f>B5+C5</f>
        <v>600000</v>
      </c>
      <c r="E5" s="308">
        <f>'Dateneingabe und Ergebnisse'!I64</f>
        <v>800000</v>
      </c>
      <c r="F5" s="15">
        <v>0</v>
      </c>
      <c r="G5" s="15">
        <v>0</v>
      </c>
      <c r="H5" s="293">
        <f>E5+F5-G5</f>
        <v>800000</v>
      </c>
      <c r="I5" s="294">
        <v>0</v>
      </c>
      <c r="J5" s="291">
        <f>D5/1000000</f>
        <v>0.6</v>
      </c>
      <c r="K5" s="291">
        <f>H5/1000000</f>
        <v>0.8</v>
      </c>
      <c r="L5" s="284">
        <f>(K5-J5)*1000000</f>
        <v>200000.00000000006</v>
      </c>
      <c r="M5" s="284">
        <f>ABS(L5)</f>
        <v>200000.00000000006</v>
      </c>
      <c r="N5" s="284"/>
      <c r="O5" s="17">
        <f t="shared" ref="O5:O37" si="0">C5-F5+G5</f>
        <v>0</v>
      </c>
      <c r="P5" s="92">
        <f>(E5+E19)/O6</f>
        <v>55.211593978711022</v>
      </c>
    </row>
    <row r="6" spans="1:16" x14ac:dyDescent="0.25">
      <c r="A6" s="14">
        <v>1</v>
      </c>
      <c r="B6" s="312">
        <v>0</v>
      </c>
      <c r="C6" s="298">
        <f>Bemessung!BA26+Bemessung!AG26</f>
        <v>108390.76865479394</v>
      </c>
      <c r="D6" s="356">
        <f>D5+C6+B6</f>
        <v>708390.76865479397</v>
      </c>
      <c r="E6" s="14">
        <v>0</v>
      </c>
      <c r="F6" s="298">
        <f>Bemessung!BA56+Bemessung!AG56</f>
        <v>88105.174284309731</v>
      </c>
      <c r="G6" s="298">
        <f>Bemessung!BT56</f>
        <v>0</v>
      </c>
      <c r="H6" s="284">
        <f>H5+E6+F6-G6</f>
        <v>888105.17428430973</v>
      </c>
      <c r="I6" s="292">
        <f>A6</f>
        <v>1</v>
      </c>
      <c r="J6" s="291">
        <f t="shared" ref="J6:J37" si="1">D6/1000000</f>
        <v>0.708390768654794</v>
      </c>
      <c r="K6" s="291">
        <f t="shared" ref="K6:K37" si="2">H6/1000000</f>
        <v>0.88810517428430968</v>
      </c>
      <c r="L6" s="284">
        <f t="shared" ref="L6:L37" si="3">(K6-J6)*1000000</f>
        <v>179714.40562951568</v>
      </c>
      <c r="M6" s="284">
        <f t="shared" ref="M6:M37" si="4">ABS(L6)</f>
        <v>179714.40562951568</v>
      </c>
      <c r="N6" s="284"/>
      <c r="O6" s="17">
        <f t="shared" si="0"/>
        <v>20285.594370484207</v>
      </c>
    </row>
    <row r="7" spans="1:16" x14ac:dyDescent="0.25">
      <c r="A7" s="14">
        <v>2</v>
      </c>
      <c r="B7" s="312">
        <f>B6</f>
        <v>0</v>
      </c>
      <c r="C7" s="284">
        <f>C6</f>
        <v>108390.76865479394</v>
      </c>
      <c r="D7" s="356">
        <f t="shared" ref="D7:D37" si="5">D6+C7+B7</f>
        <v>816781.53730958793</v>
      </c>
      <c r="E7" s="43">
        <v>0</v>
      </c>
      <c r="F7" s="284">
        <f>F6</f>
        <v>88105.174284309731</v>
      </c>
      <c r="G7" s="284">
        <f>G6</f>
        <v>0</v>
      </c>
      <c r="H7" s="284">
        <f t="shared" ref="H7:H37" si="6">H6+E7+F7-G7</f>
        <v>976210.34856861946</v>
      </c>
      <c r="I7" s="292">
        <v>2</v>
      </c>
      <c r="J7" s="291">
        <f t="shared" si="1"/>
        <v>0.81678153730958791</v>
      </c>
      <c r="K7" s="291">
        <f t="shared" si="2"/>
        <v>0.97621034856861943</v>
      </c>
      <c r="L7" s="284">
        <f t="shared" si="3"/>
        <v>159428.81125903153</v>
      </c>
      <c r="M7" s="284">
        <f t="shared" si="4"/>
        <v>159428.81125903153</v>
      </c>
      <c r="N7" s="284"/>
      <c r="O7" s="17">
        <f t="shared" si="0"/>
        <v>20285.594370484207</v>
      </c>
    </row>
    <row r="8" spans="1:16" x14ac:dyDescent="0.25">
      <c r="A8" s="14">
        <v>3</v>
      </c>
      <c r="B8" s="312">
        <f t="shared" ref="B8:B21" si="7">B7</f>
        <v>0</v>
      </c>
      <c r="C8" s="284">
        <f t="shared" ref="C8:C17" si="8">C7</f>
        <v>108390.76865479394</v>
      </c>
      <c r="D8" s="356">
        <f t="shared" si="5"/>
        <v>925172.3059643819</v>
      </c>
      <c r="E8" s="43">
        <v>0</v>
      </c>
      <c r="F8" s="284">
        <f t="shared" ref="F8:F37" si="9">F7</f>
        <v>88105.174284309731</v>
      </c>
      <c r="G8" s="284">
        <f t="shared" ref="G8:G37" si="10">G7</f>
        <v>0</v>
      </c>
      <c r="H8" s="284">
        <f t="shared" si="6"/>
        <v>1064315.5228529293</v>
      </c>
      <c r="I8" s="292">
        <v>3</v>
      </c>
      <c r="J8" s="291">
        <f t="shared" si="1"/>
        <v>0.92517230596438194</v>
      </c>
      <c r="K8" s="291">
        <f t="shared" si="2"/>
        <v>1.0643155228529293</v>
      </c>
      <c r="L8" s="284">
        <f t="shared" si="3"/>
        <v>139143.21688854735</v>
      </c>
      <c r="M8" s="284">
        <f t="shared" si="4"/>
        <v>139143.21688854735</v>
      </c>
      <c r="N8" s="284"/>
      <c r="O8" s="17">
        <f t="shared" si="0"/>
        <v>20285.594370484207</v>
      </c>
    </row>
    <row r="9" spans="1:16" x14ac:dyDescent="0.25">
      <c r="A9" s="14">
        <v>4</v>
      </c>
      <c r="B9" s="312">
        <f t="shared" si="7"/>
        <v>0</v>
      </c>
      <c r="C9" s="284">
        <f t="shared" si="8"/>
        <v>108390.76865479394</v>
      </c>
      <c r="D9" s="356">
        <f t="shared" si="5"/>
        <v>1033563.0746191759</v>
      </c>
      <c r="E9" s="43">
        <v>0</v>
      </c>
      <c r="F9" s="284">
        <f t="shared" si="9"/>
        <v>88105.174284309731</v>
      </c>
      <c r="G9" s="284">
        <f t="shared" si="10"/>
        <v>0</v>
      </c>
      <c r="H9" s="284">
        <f t="shared" si="6"/>
        <v>1152420.6971372389</v>
      </c>
      <c r="I9" s="292">
        <v>4</v>
      </c>
      <c r="J9" s="291">
        <f t="shared" si="1"/>
        <v>1.033563074619176</v>
      </c>
      <c r="K9" s="291">
        <f t="shared" si="2"/>
        <v>1.1524206971372388</v>
      </c>
      <c r="L9" s="284">
        <f t="shared" si="3"/>
        <v>118857.62251806287</v>
      </c>
      <c r="M9" s="284">
        <f t="shared" si="4"/>
        <v>118857.62251806287</v>
      </c>
      <c r="N9" s="284"/>
      <c r="O9" s="17">
        <f t="shared" si="0"/>
        <v>20285.594370484207</v>
      </c>
    </row>
    <row r="10" spans="1:16" x14ac:dyDescent="0.25">
      <c r="A10" s="14">
        <v>5</v>
      </c>
      <c r="B10" s="312">
        <f t="shared" si="7"/>
        <v>0</v>
      </c>
      <c r="C10" s="284">
        <f t="shared" si="8"/>
        <v>108390.76865479394</v>
      </c>
      <c r="D10" s="356">
        <f t="shared" si="5"/>
        <v>1141953.8432739698</v>
      </c>
      <c r="E10" s="43">
        <v>0</v>
      </c>
      <c r="F10" s="284">
        <f t="shared" si="9"/>
        <v>88105.174284309731</v>
      </c>
      <c r="G10" s="284">
        <f t="shared" si="10"/>
        <v>0</v>
      </c>
      <c r="H10" s="284">
        <f t="shared" si="6"/>
        <v>1240525.8714215485</v>
      </c>
      <c r="I10" s="292">
        <v>5</v>
      </c>
      <c r="J10" s="291">
        <f t="shared" si="1"/>
        <v>1.1419538432739698</v>
      </c>
      <c r="K10" s="291">
        <f t="shared" si="2"/>
        <v>1.2405258714215486</v>
      </c>
      <c r="L10" s="284">
        <f t="shared" si="3"/>
        <v>98572.028147578822</v>
      </c>
      <c r="M10" s="284">
        <f t="shared" si="4"/>
        <v>98572.028147578822</v>
      </c>
      <c r="N10" s="284"/>
      <c r="O10" s="17">
        <f t="shared" si="0"/>
        <v>20285.594370484207</v>
      </c>
    </row>
    <row r="11" spans="1:16" x14ac:dyDescent="0.25">
      <c r="A11" s="14">
        <v>6</v>
      </c>
      <c r="B11" s="312">
        <f t="shared" si="7"/>
        <v>0</v>
      </c>
      <c r="C11" s="284">
        <f t="shared" si="8"/>
        <v>108390.76865479394</v>
      </c>
      <c r="D11" s="356">
        <f t="shared" si="5"/>
        <v>1250344.6119287638</v>
      </c>
      <c r="E11" s="43">
        <v>0</v>
      </c>
      <c r="F11" s="284">
        <f t="shared" si="9"/>
        <v>88105.174284309731</v>
      </c>
      <c r="G11" s="284">
        <f t="shared" si="10"/>
        <v>0</v>
      </c>
      <c r="H11" s="284">
        <f t="shared" si="6"/>
        <v>1328631.0457058582</v>
      </c>
      <c r="I11" s="292">
        <v>6</v>
      </c>
      <c r="J11" s="291">
        <f t="shared" si="1"/>
        <v>1.2503446119287638</v>
      </c>
      <c r="K11" s="291">
        <f t="shared" si="2"/>
        <v>1.3286310457058581</v>
      </c>
      <c r="L11" s="284">
        <f t="shared" si="3"/>
        <v>78286.433777094324</v>
      </c>
      <c r="M11" s="284">
        <f t="shared" si="4"/>
        <v>78286.433777094324</v>
      </c>
      <c r="N11" s="284"/>
      <c r="O11" s="17">
        <f t="shared" si="0"/>
        <v>20285.594370484207</v>
      </c>
    </row>
    <row r="12" spans="1:16" x14ac:dyDescent="0.25">
      <c r="A12" s="14">
        <v>7</v>
      </c>
      <c r="B12" s="312">
        <f t="shared" si="7"/>
        <v>0</v>
      </c>
      <c r="C12" s="284">
        <f t="shared" si="8"/>
        <v>108390.76865479394</v>
      </c>
      <c r="D12" s="356">
        <f t="shared" si="5"/>
        <v>1358735.3805835578</v>
      </c>
      <c r="E12" s="43">
        <v>0</v>
      </c>
      <c r="F12" s="284">
        <f t="shared" si="9"/>
        <v>88105.174284309731</v>
      </c>
      <c r="G12" s="284">
        <f t="shared" si="10"/>
        <v>0</v>
      </c>
      <c r="H12" s="284">
        <f t="shared" si="6"/>
        <v>1416736.2199901678</v>
      </c>
      <c r="I12" s="292">
        <v>7</v>
      </c>
      <c r="J12" s="291">
        <f t="shared" si="1"/>
        <v>1.3587353805835578</v>
      </c>
      <c r="K12" s="291">
        <f t="shared" si="2"/>
        <v>1.4167362199901679</v>
      </c>
      <c r="L12" s="284">
        <f t="shared" si="3"/>
        <v>58000.839406610052</v>
      </c>
      <c r="M12" s="284">
        <f t="shared" si="4"/>
        <v>58000.839406610052</v>
      </c>
      <c r="N12" s="284"/>
      <c r="O12" s="17">
        <f t="shared" si="0"/>
        <v>20285.594370484207</v>
      </c>
    </row>
    <row r="13" spans="1:16" x14ac:dyDescent="0.25">
      <c r="A13" s="14">
        <v>8</v>
      </c>
      <c r="B13" s="312">
        <f t="shared" si="7"/>
        <v>0</v>
      </c>
      <c r="C13" s="284">
        <f t="shared" si="8"/>
        <v>108390.76865479394</v>
      </c>
      <c r="D13" s="356">
        <f t="shared" si="5"/>
        <v>1467126.1492383517</v>
      </c>
      <c r="E13" s="43">
        <v>0</v>
      </c>
      <c r="F13" s="284">
        <f t="shared" si="9"/>
        <v>88105.174284309731</v>
      </c>
      <c r="G13" s="284">
        <f t="shared" si="10"/>
        <v>0</v>
      </c>
      <c r="H13" s="284">
        <f t="shared" si="6"/>
        <v>1504841.3942744774</v>
      </c>
      <c r="I13" s="292">
        <v>8</v>
      </c>
      <c r="J13" s="291">
        <f t="shared" si="1"/>
        <v>1.4671261492383518</v>
      </c>
      <c r="K13" s="291">
        <f t="shared" si="2"/>
        <v>1.5048413942744774</v>
      </c>
      <c r="L13" s="284">
        <f t="shared" si="3"/>
        <v>37715.245036125554</v>
      </c>
      <c r="M13" s="284">
        <f t="shared" si="4"/>
        <v>37715.245036125554</v>
      </c>
      <c r="N13" s="284"/>
      <c r="O13" s="17">
        <f t="shared" si="0"/>
        <v>20285.594370484207</v>
      </c>
    </row>
    <row r="14" spans="1:16" x14ac:dyDescent="0.25">
      <c r="A14" s="14">
        <v>9</v>
      </c>
      <c r="B14" s="312">
        <f t="shared" si="7"/>
        <v>0</v>
      </c>
      <c r="C14" s="284">
        <f t="shared" si="8"/>
        <v>108390.76865479394</v>
      </c>
      <c r="D14" s="356">
        <f t="shared" si="5"/>
        <v>1575516.9178931457</v>
      </c>
      <c r="E14" s="43">
        <v>0</v>
      </c>
      <c r="F14" s="284">
        <f t="shared" si="9"/>
        <v>88105.174284309731</v>
      </c>
      <c r="G14" s="284">
        <f t="shared" si="10"/>
        <v>0</v>
      </c>
      <c r="H14" s="284">
        <f t="shared" si="6"/>
        <v>1592946.568558787</v>
      </c>
      <c r="I14" s="292">
        <v>9</v>
      </c>
      <c r="J14" s="291">
        <f t="shared" si="1"/>
        <v>1.5755169178931456</v>
      </c>
      <c r="K14" s="291">
        <f t="shared" si="2"/>
        <v>1.5929465685587869</v>
      </c>
      <c r="L14" s="284">
        <f t="shared" si="3"/>
        <v>17429.650665641282</v>
      </c>
      <c r="M14" s="284">
        <f t="shared" si="4"/>
        <v>17429.650665641282</v>
      </c>
      <c r="N14" s="284"/>
      <c r="O14" s="17">
        <f t="shared" si="0"/>
        <v>20285.594370484207</v>
      </c>
    </row>
    <row r="15" spans="1:16" x14ac:dyDescent="0.25">
      <c r="A15" s="14">
        <v>10</v>
      </c>
      <c r="B15" s="312">
        <f t="shared" si="7"/>
        <v>0</v>
      </c>
      <c r="C15" s="284">
        <f t="shared" si="8"/>
        <v>108390.76865479394</v>
      </c>
      <c r="D15" s="356">
        <f t="shared" si="5"/>
        <v>1683907.6865479397</v>
      </c>
      <c r="E15" s="43">
        <v>0</v>
      </c>
      <c r="F15" s="284">
        <f t="shared" si="9"/>
        <v>88105.174284309731</v>
      </c>
      <c r="G15" s="284">
        <f t="shared" si="10"/>
        <v>0</v>
      </c>
      <c r="H15" s="284">
        <f t="shared" si="6"/>
        <v>1681051.7428430966</v>
      </c>
      <c r="I15" s="292">
        <v>10</v>
      </c>
      <c r="J15" s="291">
        <f t="shared" si="1"/>
        <v>1.6839076865479397</v>
      </c>
      <c r="K15" s="291">
        <f t="shared" si="2"/>
        <v>1.6810517428430967</v>
      </c>
      <c r="L15" s="284">
        <f t="shared" si="3"/>
        <v>-2855.9437048429891</v>
      </c>
      <c r="M15" s="284">
        <f t="shared" si="4"/>
        <v>2855.9437048429891</v>
      </c>
      <c r="N15" s="284"/>
      <c r="O15" s="17">
        <f t="shared" si="0"/>
        <v>20285.594370484207</v>
      </c>
    </row>
    <row r="16" spans="1:16" x14ac:dyDescent="0.25">
      <c r="A16" s="14">
        <v>11</v>
      </c>
      <c r="B16" s="312">
        <f t="shared" si="7"/>
        <v>0</v>
      </c>
      <c r="C16" s="284">
        <f t="shared" si="8"/>
        <v>108390.76865479394</v>
      </c>
      <c r="D16" s="356">
        <f t="shared" si="5"/>
        <v>1792298.4552027336</v>
      </c>
      <c r="E16" s="43">
        <v>0</v>
      </c>
      <c r="F16" s="284">
        <f t="shared" si="9"/>
        <v>88105.174284309731</v>
      </c>
      <c r="G16" s="284">
        <f t="shared" si="10"/>
        <v>0</v>
      </c>
      <c r="H16" s="284">
        <f t="shared" si="6"/>
        <v>1769156.9171274062</v>
      </c>
      <c r="I16" s="292">
        <v>11</v>
      </c>
      <c r="J16" s="291">
        <f t="shared" si="1"/>
        <v>1.7922984552027337</v>
      </c>
      <c r="K16" s="291">
        <f t="shared" si="2"/>
        <v>1.7691569171274062</v>
      </c>
      <c r="L16" s="284">
        <f t="shared" si="3"/>
        <v>-23141.538075327484</v>
      </c>
      <c r="M16" s="284">
        <f t="shared" si="4"/>
        <v>23141.538075327484</v>
      </c>
      <c r="N16" s="284"/>
      <c r="O16" s="17">
        <f t="shared" si="0"/>
        <v>20285.594370484207</v>
      </c>
    </row>
    <row r="17" spans="1:15" x14ac:dyDescent="0.25">
      <c r="A17" s="14">
        <v>12</v>
      </c>
      <c r="B17" s="312">
        <f t="shared" si="7"/>
        <v>0</v>
      </c>
      <c r="C17" s="284">
        <f t="shared" si="8"/>
        <v>108390.76865479394</v>
      </c>
      <c r="D17" s="356">
        <f t="shared" si="5"/>
        <v>1900689.2238575276</v>
      </c>
      <c r="E17" s="43">
        <v>0</v>
      </c>
      <c r="F17" s="284">
        <f t="shared" si="9"/>
        <v>88105.174284309731</v>
      </c>
      <c r="G17" s="284">
        <f t="shared" si="10"/>
        <v>0</v>
      </c>
      <c r="H17" s="284">
        <f t="shared" si="6"/>
        <v>1857262.0914117158</v>
      </c>
      <c r="I17" s="292">
        <v>12</v>
      </c>
      <c r="J17" s="291">
        <f t="shared" si="1"/>
        <v>1.9006892238575277</v>
      </c>
      <c r="K17" s="291">
        <f t="shared" si="2"/>
        <v>1.8572620914117159</v>
      </c>
      <c r="L17" s="284">
        <f t="shared" si="3"/>
        <v>-43427.132445811752</v>
      </c>
      <c r="M17" s="284">
        <f t="shared" si="4"/>
        <v>43427.132445811752</v>
      </c>
      <c r="N17" s="284"/>
      <c r="O17" s="17">
        <f t="shared" si="0"/>
        <v>20285.594370484207</v>
      </c>
    </row>
    <row r="18" spans="1:15" x14ac:dyDescent="0.25">
      <c r="A18" s="14">
        <v>12.5</v>
      </c>
      <c r="B18" s="312">
        <f t="shared" si="7"/>
        <v>0</v>
      </c>
      <c r="C18" s="284">
        <f>C17/2</f>
        <v>54195.384327396969</v>
      </c>
      <c r="D18" s="356">
        <f t="shared" si="5"/>
        <v>1954884.6081849246</v>
      </c>
      <c r="E18" s="43">
        <v>0</v>
      </c>
      <c r="F18" s="284">
        <f>F17/2</f>
        <v>44052.587142154865</v>
      </c>
      <c r="G18" s="284">
        <f>G17/2</f>
        <v>0</v>
      </c>
      <c r="H18" s="284">
        <f t="shared" si="6"/>
        <v>1901314.6785538706</v>
      </c>
      <c r="I18" s="334">
        <v>12.5</v>
      </c>
      <c r="J18" s="291">
        <f t="shared" si="1"/>
        <v>1.9548846081849245</v>
      </c>
      <c r="K18" s="291">
        <f t="shared" si="2"/>
        <v>1.9013146785538706</v>
      </c>
      <c r="L18" s="296">
        <f t="shared" si="3"/>
        <v>-53569.929631053892</v>
      </c>
      <c r="M18" s="284">
        <f t="shared" si="4"/>
        <v>53569.929631053892</v>
      </c>
      <c r="N18" s="284"/>
      <c r="O18" s="17"/>
    </row>
    <row r="19" spans="1:15" x14ac:dyDescent="0.25">
      <c r="A19" s="132">
        <v>12.5</v>
      </c>
      <c r="B19" s="360">
        <f>'Dateneingabe und Ergebnisse'!F52*'Dateneingabe und Ergebnisse'!F54/100</f>
        <v>240000</v>
      </c>
      <c r="C19" s="284">
        <v>0</v>
      </c>
      <c r="D19" s="356">
        <f t="shared" si="5"/>
        <v>2194884.6081849243</v>
      </c>
      <c r="E19" s="308">
        <f>'Dateneingabe und Ergebnisse'!I53*'Dateneingabe und Ergebnisse'!I54/100+'Dateneingabe und Ergebnisse'!I56</f>
        <v>320000</v>
      </c>
      <c r="F19" s="284">
        <v>0</v>
      </c>
      <c r="G19" s="284">
        <f t="shared" si="10"/>
        <v>0</v>
      </c>
      <c r="H19" s="284">
        <f t="shared" si="6"/>
        <v>2221314.6785538709</v>
      </c>
      <c r="I19" s="334">
        <v>12.5</v>
      </c>
      <c r="J19" s="291">
        <f t="shared" si="1"/>
        <v>2.1948846081849243</v>
      </c>
      <c r="K19" s="291">
        <f t="shared" si="2"/>
        <v>2.2213146785538709</v>
      </c>
      <c r="L19" s="284">
        <f t="shared" si="3"/>
        <v>26430.070368946625</v>
      </c>
      <c r="M19" s="284">
        <f t="shared" si="4"/>
        <v>26430.070368946625</v>
      </c>
      <c r="N19" s="284"/>
      <c r="O19" s="17"/>
    </row>
    <row r="20" spans="1:15" x14ac:dyDescent="0.25">
      <c r="A20" s="14">
        <v>13</v>
      </c>
      <c r="B20" s="312">
        <f>B17</f>
        <v>0</v>
      </c>
      <c r="C20" s="284">
        <f>C17/2</f>
        <v>54195.384327396969</v>
      </c>
      <c r="D20" s="356">
        <f t="shared" si="5"/>
        <v>2249079.9925123211</v>
      </c>
      <c r="E20" s="43">
        <v>0</v>
      </c>
      <c r="F20" s="284">
        <f>F17/2</f>
        <v>44052.587142154865</v>
      </c>
      <c r="G20" s="284">
        <f>G17/2</f>
        <v>0</v>
      </c>
      <c r="H20" s="284">
        <f t="shared" si="6"/>
        <v>2265367.2656960259</v>
      </c>
      <c r="I20" s="292">
        <v>13</v>
      </c>
      <c r="J20" s="291">
        <f t="shared" si="1"/>
        <v>2.2490799925123213</v>
      </c>
      <c r="K20" s="291">
        <f t="shared" si="2"/>
        <v>2.265367265696026</v>
      </c>
      <c r="L20" s="284">
        <f t="shared" si="3"/>
        <v>16287.273183704709</v>
      </c>
      <c r="M20" s="284">
        <f t="shared" si="4"/>
        <v>16287.273183704709</v>
      </c>
      <c r="N20" s="284"/>
      <c r="O20" s="17">
        <f t="shared" si="0"/>
        <v>10142.797185242103</v>
      </c>
    </row>
    <row r="21" spans="1:15" x14ac:dyDescent="0.25">
      <c r="A21" s="14">
        <v>14</v>
      </c>
      <c r="B21" s="312">
        <f t="shared" si="7"/>
        <v>0</v>
      </c>
      <c r="C21" s="284">
        <f>C17</f>
        <v>108390.76865479394</v>
      </c>
      <c r="D21" s="356">
        <f t="shared" si="5"/>
        <v>2357470.7611671151</v>
      </c>
      <c r="E21" s="43">
        <v>0</v>
      </c>
      <c r="F21" s="284">
        <f>F17</f>
        <v>88105.174284309731</v>
      </c>
      <c r="G21" s="284">
        <f>G17</f>
        <v>0</v>
      </c>
      <c r="H21" s="284">
        <f t="shared" si="6"/>
        <v>2353472.4399803355</v>
      </c>
      <c r="I21" s="292">
        <v>14</v>
      </c>
      <c r="J21" s="291">
        <f t="shared" si="1"/>
        <v>2.3574707611671148</v>
      </c>
      <c r="K21" s="291">
        <f t="shared" si="2"/>
        <v>2.3534724399803357</v>
      </c>
      <c r="L21" s="284">
        <f t="shared" si="3"/>
        <v>-3998.3211867791192</v>
      </c>
      <c r="M21" s="284">
        <f t="shared" si="4"/>
        <v>3998.3211867791192</v>
      </c>
      <c r="N21" s="284"/>
      <c r="O21" s="17">
        <f t="shared" si="0"/>
        <v>20285.594370484207</v>
      </c>
    </row>
    <row r="22" spans="1:15" x14ac:dyDescent="0.25">
      <c r="A22" s="14">
        <v>15</v>
      </c>
      <c r="B22" s="312">
        <f>B21</f>
        <v>0</v>
      </c>
      <c r="C22" s="284">
        <f t="shared" ref="C22:C37" si="11">C21</f>
        <v>108390.76865479394</v>
      </c>
      <c r="D22" s="356">
        <f t="shared" si="5"/>
        <v>2465861.529821909</v>
      </c>
      <c r="E22" s="43">
        <v>0</v>
      </c>
      <c r="F22" s="284">
        <f t="shared" si="9"/>
        <v>88105.174284309731</v>
      </c>
      <c r="G22" s="284">
        <f>G21</f>
        <v>0</v>
      </c>
      <c r="H22" s="284">
        <f t="shared" si="6"/>
        <v>2441577.6142646451</v>
      </c>
      <c r="I22" s="312">
        <v>15</v>
      </c>
      <c r="J22" s="291">
        <f t="shared" si="1"/>
        <v>2.4658615298219089</v>
      </c>
      <c r="K22" s="291">
        <f t="shared" si="2"/>
        <v>2.441577614264645</v>
      </c>
      <c r="L22" s="284">
        <f t="shared" si="3"/>
        <v>-24283.915557263834</v>
      </c>
      <c r="M22" s="284">
        <f t="shared" si="4"/>
        <v>24283.915557263834</v>
      </c>
      <c r="N22" s="284"/>
      <c r="O22" s="17">
        <f t="shared" si="0"/>
        <v>20285.594370484207</v>
      </c>
    </row>
    <row r="23" spans="1:15" x14ac:dyDescent="0.25">
      <c r="A23" s="14">
        <v>16</v>
      </c>
      <c r="B23" s="312">
        <v>0</v>
      </c>
      <c r="C23" s="284">
        <f t="shared" si="11"/>
        <v>108390.76865479394</v>
      </c>
      <c r="D23" s="356">
        <f t="shared" si="5"/>
        <v>2574252.298476703</v>
      </c>
      <c r="E23" s="353">
        <v>0</v>
      </c>
      <c r="F23" s="284">
        <f>F22</f>
        <v>88105.174284309731</v>
      </c>
      <c r="G23" s="284">
        <f>G22</f>
        <v>0</v>
      </c>
      <c r="H23" s="284">
        <f t="shared" si="6"/>
        <v>2529682.7885489548</v>
      </c>
      <c r="I23" s="312">
        <v>16</v>
      </c>
      <c r="J23" s="291">
        <f t="shared" si="1"/>
        <v>2.5742522984767029</v>
      </c>
      <c r="K23" s="291">
        <f t="shared" si="2"/>
        <v>2.5296827885489548</v>
      </c>
      <c r="L23" s="284">
        <f t="shared" si="3"/>
        <v>-44569.509927748106</v>
      </c>
      <c r="M23" s="284">
        <f t="shared" si="4"/>
        <v>44569.509927748106</v>
      </c>
      <c r="N23" s="284"/>
      <c r="O23" s="17">
        <f t="shared" si="0"/>
        <v>20285.594370484207</v>
      </c>
    </row>
    <row r="24" spans="1:15" x14ac:dyDescent="0.25">
      <c r="A24" s="14">
        <v>17</v>
      </c>
      <c r="B24" s="312">
        <f>B23</f>
        <v>0</v>
      </c>
      <c r="C24" s="284">
        <f t="shared" si="11"/>
        <v>108390.76865479394</v>
      </c>
      <c r="D24" s="356">
        <f t="shared" si="5"/>
        <v>2682643.067131497</v>
      </c>
      <c r="E24" s="43">
        <v>0</v>
      </c>
      <c r="F24" s="284">
        <f t="shared" si="9"/>
        <v>88105.174284309731</v>
      </c>
      <c r="G24" s="284">
        <f t="shared" si="10"/>
        <v>0</v>
      </c>
      <c r="H24" s="284">
        <f t="shared" si="6"/>
        <v>2617787.9628332644</v>
      </c>
      <c r="I24" s="292">
        <v>17</v>
      </c>
      <c r="J24" s="291">
        <f t="shared" si="1"/>
        <v>2.6826430671314969</v>
      </c>
      <c r="K24" s="291">
        <f t="shared" si="2"/>
        <v>2.6177879628332645</v>
      </c>
      <c r="L24" s="284">
        <f t="shared" si="3"/>
        <v>-64855.104298232378</v>
      </c>
      <c r="M24" s="284">
        <f t="shared" si="4"/>
        <v>64855.104298232378</v>
      </c>
      <c r="N24" s="284"/>
      <c r="O24" s="17">
        <f t="shared" si="0"/>
        <v>20285.594370484207</v>
      </c>
    </row>
    <row r="25" spans="1:15" x14ac:dyDescent="0.25">
      <c r="A25" s="14">
        <v>18</v>
      </c>
      <c r="B25" s="312">
        <f t="shared" ref="B25:B37" si="12">B24</f>
        <v>0</v>
      </c>
      <c r="C25" s="284">
        <f t="shared" si="11"/>
        <v>108390.76865479394</v>
      </c>
      <c r="D25" s="356">
        <f t="shared" si="5"/>
        <v>2791033.8357862909</v>
      </c>
      <c r="E25" s="43">
        <v>0</v>
      </c>
      <c r="F25" s="284">
        <f t="shared" si="9"/>
        <v>88105.174284309731</v>
      </c>
      <c r="G25" s="284">
        <f t="shared" si="10"/>
        <v>0</v>
      </c>
      <c r="H25" s="284">
        <f t="shared" si="6"/>
        <v>2705893.137117574</v>
      </c>
      <c r="I25" s="292">
        <v>18</v>
      </c>
      <c r="J25" s="291">
        <f t="shared" si="1"/>
        <v>2.7910338357862909</v>
      </c>
      <c r="K25" s="291">
        <f t="shared" si="2"/>
        <v>2.7058931371175738</v>
      </c>
      <c r="L25" s="284">
        <f t="shared" si="3"/>
        <v>-85140.698668717101</v>
      </c>
      <c r="M25" s="284">
        <f t="shared" si="4"/>
        <v>85140.698668717101</v>
      </c>
      <c r="N25" s="284"/>
      <c r="O25" s="17">
        <f t="shared" si="0"/>
        <v>20285.594370484207</v>
      </c>
    </row>
    <row r="26" spans="1:15" x14ac:dyDescent="0.25">
      <c r="A26" s="14">
        <v>19</v>
      </c>
      <c r="B26" s="312">
        <f t="shared" si="12"/>
        <v>0</v>
      </c>
      <c r="C26" s="284">
        <f t="shared" si="11"/>
        <v>108390.76865479394</v>
      </c>
      <c r="D26" s="356">
        <f t="shared" si="5"/>
        <v>2899424.6044410849</v>
      </c>
      <c r="E26" s="43">
        <v>0</v>
      </c>
      <c r="F26" s="284">
        <f t="shared" si="9"/>
        <v>88105.174284309731</v>
      </c>
      <c r="G26" s="284">
        <f t="shared" si="10"/>
        <v>0</v>
      </c>
      <c r="H26" s="284">
        <f t="shared" si="6"/>
        <v>2793998.3114018836</v>
      </c>
      <c r="I26" s="292">
        <v>19</v>
      </c>
      <c r="J26" s="291">
        <f t="shared" si="1"/>
        <v>2.899424604441085</v>
      </c>
      <c r="K26" s="291">
        <f t="shared" si="2"/>
        <v>2.7939983114018836</v>
      </c>
      <c r="L26" s="284">
        <f t="shared" si="3"/>
        <v>-105426.29303920137</v>
      </c>
      <c r="M26" s="284">
        <f t="shared" si="4"/>
        <v>105426.29303920137</v>
      </c>
      <c r="N26" s="284"/>
      <c r="O26" s="17">
        <f t="shared" si="0"/>
        <v>20285.594370484207</v>
      </c>
    </row>
    <row r="27" spans="1:15" x14ac:dyDescent="0.25">
      <c r="A27" s="14">
        <v>20</v>
      </c>
      <c r="B27" s="312">
        <f t="shared" si="12"/>
        <v>0</v>
      </c>
      <c r="C27" s="284">
        <f t="shared" si="11"/>
        <v>108390.76865479394</v>
      </c>
      <c r="D27" s="356">
        <f t="shared" si="5"/>
        <v>3007815.3730958789</v>
      </c>
      <c r="E27" s="43">
        <v>0</v>
      </c>
      <c r="F27" s="284">
        <f t="shared" si="9"/>
        <v>88105.174284309731</v>
      </c>
      <c r="G27" s="284">
        <f t="shared" si="10"/>
        <v>0</v>
      </c>
      <c r="H27" s="284">
        <f t="shared" si="6"/>
        <v>2882103.4856861932</v>
      </c>
      <c r="I27" s="292">
        <v>20</v>
      </c>
      <c r="J27" s="291">
        <f t="shared" si="1"/>
        <v>3.007815373095879</v>
      </c>
      <c r="K27" s="291">
        <f t="shared" si="2"/>
        <v>2.8821034856861933</v>
      </c>
      <c r="L27" s="284">
        <f t="shared" si="3"/>
        <v>-125711.88740968565</v>
      </c>
      <c r="M27" s="284">
        <f t="shared" si="4"/>
        <v>125711.88740968565</v>
      </c>
      <c r="N27" s="284"/>
      <c r="O27" s="17">
        <f t="shared" si="0"/>
        <v>20285.594370484207</v>
      </c>
    </row>
    <row r="28" spans="1:15" x14ac:dyDescent="0.25">
      <c r="A28" s="14">
        <v>21</v>
      </c>
      <c r="B28" s="312">
        <f t="shared" si="12"/>
        <v>0</v>
      </c>
      <c r="C28" s="284">
        <f t="shared" si="11"/>
        <v>108390.76865479394</v>
      </c>
      <c r="D28" s="356">
        <f t="shared" si="5"/>
        <v>3116206.1417506728</v>
      </c>
      <c r="E28" s="43">
        <v>0</v>
      </c>
      <c r="F28" s="284">
        <f t="shared" si="9"/>
        <v>88105.174284309731</v>
      </c>
      <c r="G28" s="284">
        <f t="shared" si="10"/>
        <v>0</v>
      </c>
      <c r="H28" s="284">
        <f t="shared" si="6"/>
        <v>2970208.6599705028</v>
      </c>
      <c r="I28" s="292">
        <v>21</v>
      </c>
      <c r="J28" s="291">
        <f t="shared" si="1"/>
        <v>3.116206141750673</v>
      </c>
      <c r="K28" s="291">
        <f t="shared" si="2"/>
        <v>2.9702086599705027</v>
      </c>
      <c r="L28" s="284">
        <f t="shared" si="3"/>
        <v>-145997.48178017035</v>
      </c>
      <c r="M28" s="284">
        <f t="shared" si="4"/>
        <v>145997.48178017035</v>
      </c>
      <c r="N28" s="284"/>
      <c r="O28" s="17">
        <f t="shared" si="0"/>
        <v>20285.594370484207</v>
      </c>
    </row>
    <row r="29" spans="1:15" x14ac:dyDescent="0.25">
      <c r="A29" s="14">
        <v>22</v>
      </c>
      <c r="B29" s="312">
        <f t="shared" si="12"/>
        <v>0</v>
      </c>
      <c r="C29" s="284">
        <f t="shared" si="11"/>
        <v>108390.76865479394</v>
      </c>
      <c r="D29" s="356">
        <f t="shared" si="5"/>
        <v>3224596.9104054668</v>
      </c>
      <c r="E29" s="43">
        <v>0</v>
      </c>
      <c r="F29" s="284">
        <f t="shared" si="9"/>
        <v>88105.174284309731</v>
      </c>
      <c r="G29" s="284">
        <f t="shared" si="10"/>
        <v>0</v>
      </c>
      <c r="H29" s="284">
        <f t="shared" si="6"/>
        <v>3058313.8342548124</v>
      </c>
      <c r="I29" s="292">
        <v>22</v>
      </c>
      <c r="J29" s="291">
        <f t="shared" si="1"/>
        <v>3.2245969104054666</v>
      </c>
      <c r="K29" s="291">
        <f t="shared" si="2"/>
        <v>3.0583138342548124</v>
      </c>
      <c r="L29" s="284">
        <f t="shared" si="3"/>
        <v>-166283.07615065417</v>
      </c>
      <c r="M29" s="284">
        <f t="shared" si="4"/>
        <v>166283.07615065417</v>
      </c>
      <c r="N29" s="284"/>
      <c r="O29" s="17">
        <f t="shared" si="0"/>
        <v>20285.594370484207</v>
      </c>
    </row>
    <row r="30" spans="1:15" x14ac:dyDescent="0.25">
      <c r="A30" s="14">
        <v>23</v>
      </c>
      <c r="B30" s="312">
        <f t="shared" si="12"/>
        <v>0</v>
      </c>
      <c r="C30" s="284">
        <f t="shared" si="11"/>
        <v>108390.76865479394</v>
      </c>
      <c r="D30" s="356">
        <f t="shared" si="5"/>
        <v>3332987.6790602608</v>
      </c>
      <c r="E30" s="43">
        <v>0</v>
      </c>
      <c r="F30" s="284">
        <f t="shared" si="9"/>
        <v>88105.174284309731</v>
      </c>
      <c r="G30" s="284">
        <f t="shared" si="10"/>
        <v>0</v>
      </c>
      <c r="H30" s="284">
        <f t="shared" si="6"/>
        <v>3146419.0085391221</v>
      </c>
      <c r="I30" s="292">
        <v>23</v>
      </c>
      <c r="J30" s="291">
        <f t="shared" si="1"/>
        <v>3.3329876790602606</v>
      </c>
      <c r="K30" s="291">
        <f t="shared" si="2"/>
        <v>3.1464190085391222</v>
      </c>
      <c r="L30" s="284">
        <f t="shared" si="3"/>
        <v>-186568.67052113847</v>
      </c>
      <c r="M30" s="284">
        <f t="shared" si="4"/>
        <v>186568.67052113847</v>
      </c>
      <c r="N30" s="284"/>
      <c r="O30" s="17">
        <f t="shared" si="0"/>
        <v>20285.594370484207</v>
      </c>
    </row>
    <row r="31" spans="1:15" x14ac:dyDescent="0.25">
      <c r="A31" s="14">
        <v>24</v>
      </c>
      <c r="B31" s="312">
        <f t="shared" si="12"/>
        <v>0</v>
      </c>
      <c r="C31" s="284">
        <f t="shared" si="11"/>
        <v>108390.76865479394</v>
      </c>
      <c r="D31" s="356">
        <f t="shared" si="5"/>
        <v>3441378.4477150547</v>
      </c>
      <c r="E31" s="43">
        <v>0</v>
      </c>
      <c r="F31" s="284">
        <f t="shared" si="9"/>
        <v>88105.174284309731</v>
      </c>
      <c r="G31" s="284">
        <f t="shared" si="10"/>
        <v>0</v>
      </c>
      <c r="H31" s="284">
        <f t="shared" si="6"/>
        <v>3234524.1828234317</v>
      </c>
      <c r="I31" s="292">
        <v>24</v>
      </c>
      <c r="J31" s="291">
        <f t="shared" si="1"/>
        <v>3.4413784477150546</v>
      </c>
      <c r="K31" s="291">
        <f t="shared" si="2"/>
        <v>3.2345241828234315</v>
      </c>
      <c r="L31" s="284">
        <f t="shared" si="3"/>
        <v>-206854.26489162317</v>
      </c>
      <c r="M31" s="284">
        <f t="shared" si="4"/>
        <v>206854.26489162317</v>
      </c>
      <c r="N31" s="284"/>
      <c r="O31" s="17">
        <f t="shared" si="0"/>
        <v>20285.594370484207</v>
      </c>
    </row>
    <row r="32" spans="1:15" x14ac:dyDescent="0.25">
      <c r="A32" s="14">
        <v>25</v>
      </c>
      <c r="B32" s="312">
        <f t="shared" si="12"/>
        <v>0</v>
      </c>
      <c r="C32" s="284">
        <f t="shared" si="11"/>
        <v>108390.76865479394</v>
      </c>
      <c r="D32" s="356">
        <f t="shared" si="5"/>
        <v>3549769.2163698487</v>
      </c>
      <c r="E32" s="43">
        <v>0</v>
      </c>
      <c r="F32" s="284">
        <f t="shared" si="9"/>
        <v>88105.174284309731</v>
      </c>
      <c r="G32" s="284">
        <f t="shared" si="10"/>
        <v>0</v>
      </c>
      <c r="H32" s="284">
        <f t="shared" si="6"/>
        <v>3322629.3571077413</v>
      </c>
      <c r="I32" s="292">
        <v>25</v>
      </c>
      <c r="J32" s="291">
        <f t="shared" si="1"/>
        <v>3.5497692163698487</v>
      </c>
      <c r="K32" s="291">
        <f t="shared" si="2"/>
        <v>3.3226293571077412</v>
      </c>
      <c r="L32" s="284">
        <f t="shared" si="3"/>
        <v>-227139.85926210743</v>
      </c>
      <c r="M32" s="284">
        <f t="shared" si="4"/>
        <v>227139.85926210743</v>
      </c>
      <c r="N32" s="284"/>
      <c r="O32" s="17">
        <f t="shared" si="0"/>
        <v>20285.594370484207</v>
      </c>
    </row>
    <row r="33" spans="1:15" x14ac:dyDescent="0.25">
      <c r="A33" s="14">
        <v>26</v>
      </c>
      <c r="B33" s="312">
        <f t="shared" si="12"/>
        <v>0</v>
      </c>
      <c r="C33" s="284">
        <f t="shared" si="11"/>
        <v>108390.76865479394</v>
      </c>
      <c r="D33" s="356">
        <f t="shared" si="5"/>
        <v>3658159.9850246427</v>
      </c>
      <c r="E33" s="43">
        <v>0</v>
      </c>
      <c r="F33" s="284">
        <f t="shared" si="9"/>
        <v>88105.174284309731</v>
      </c>
      <c r="G33" s="284">
        <f t="shared" si="10"/>
        <v>0</v>
      </c>
      <c r="H33" s="284">
        <f t="shared" si="6"/>
        <v>3410734.5313920509</v>
      </c>
      <c r="I33" s="292">
        <v>26</v>
      </c>
      <c r="J33" s="291">
        <f t="shared" si="1"/>
        <v>3.6581599850246427</v>
      </c>
      <c r="K33" s="291">
        <f t="shared" si="2"/>
        <v>3.410734531392051</v>
      </c>
      <c r="L33" s="284">
        <f t="shared" si="3"/>
        <v>-247425.45363259173</v>
      </c>
      <c r="M33" s="284">
        <f t="shared" si="4"/>
        <v>247425.45363259173</v>
      </c>
      <c r="N33" s="284"/>
      <c r="O33" s="17">
        <f t="shared" si="0"/>
        <v>20285.594370484207</v>
      </c>
    </row>
    <row r="34" spans="1:15" x14ac:dyDescent="0.25">
      <c r="A34" s="14">
        <v>27</v>
      </c>
      <c r="B34" s="312">
        <f t="shared" si="12"/>
        <v>0</v>
      </c>
      <c r="C34" s="284">
        <f t="shared" si="11"/>
        <v>108390.76865479394</v>
      </c>
      <c r="D34" s="356">
        <f t="shared" si="5"/>
        <v>3766550.7536794366</v>
      </c>
      <c r="E34" s="43">
        <v>0</v>
      </c>
      <c r="F34" s="284">
        <f t="shared" si="9"/>
        <v>88105.174284309731</v>
      </c>
      <c r="G34" s="284">
        <f t="shared" si="10"/>
        <v>0</v>
      </c>
      <c r="H34" s="284">
        <f t="shared" si="6"/>
        <v>3498839.7056763605</v>
      </c>
      <c r="I34" s="292">
        <v>27</v>
      </c>
      <c r="J34" s="291">
        <f t="shared" si="1"/>
        <v>3.7665507536794367</v>
      </c>
      <c r="K34" s="291">
        <f t="shared" si="2"/>
        <v>3.4988397056763607</v>
      </c>
      <c r="L34" s="284">
        <f t="shared" si="3"/>
        <v>-267711.04800307599</v>
      </c>
      <c r="M34" s="284">
        <f t="shared" si="4"/>
        <v>267711.04800307599</v>
      </c>
      <c r="N34" s="284"/>
      <c r="O34" s="17">
        <f t="shared" si="0"/>
        <v>20285.594370484207</v>
      </c>
    </row>
    <row r="35" spans="1:15" x14ac:dyDescent="0.25">
      <c r="A35" s="14">
        <v>28</v>
      </c>
      <c r="B35" s="312">
        <f t="shared" si="12"/>
        <v>0</v>
      </c>
      <c r="C35" s="284">
        <f t="shared" si="11"/>
        <v>108390.76865479394</v>
      </c>
      <c r="D35" s="356">
        <f t="shared" si="5"/>
        <v>3874941.5223342306</v>
      </c>
      <c r="E35" s="43">
        <v>0</v>
      </c>
      <c r="F35" s="284">
        <f t="shared" si="9"/>
        <v>88105.174284309731</v>
      </c>
      <c r="G35" s="284">
        <f t="shared" si="10"/>
        <v>0</v>
      </c>
      <c r="H35" s="284">
        <f t="shared" si="6"/>
        <v>3586944.8799606701</v>
      </c>
      <c r="I35" s="292">
        <v>28</v>
      </c>
      <c r="J35" s="291">
        <f t="shared" si="1"/>
        <v>3.8749415223342307</v>
      </c>
      <c r="K35" s="291">
        <f t="shared" si="2"/>
        <v>3.58694487996067</v>
      </c>
      <c r="L35" s="284">
        <f t="shared" si="3"/>
        <v>-287996.64237356069</v>
      </c>
      <c r="M35" s="284">
        <f t="shared" si="4"/>
        <v>287996.64237356069</v>
      </c>
      <c r="N35" s="284"/>
      <c r="O35" s="17">
        <f t="shared" si="0"/>
        <v>20285.594370484207</v>
      </c>
    </row>
    <row r="36" spans="1:15" x14ac:dyDescent="0.25">
      <c r="A36" s="14">
        <v>29</v>
      </c>
      <c r="B36" s="312">
        <f t="shared" si="12"/>
        <v>0</v>
      </c>
      <c r="C36" s="284">
        <f t="shared" si="11"/>
        <v>108390.76865479394</v>
      </c>
      <c r="D36" s="356">
        <f t="shared" si="5"/>
        <v>3983332.2909890246</v>
      </c>
      <c r="E36" s="43">
        <v>0</v>
      </c>
      <c r="F36" s="284">
        <f t="shared" si="9"/>
        <v>88105.174284309731</v>
      </c>
      <c r="G36" s="284">
        <f t="shared" si="10"/>
        <v>0</v>
      </c>
      <c r="H36" s="284">
        <f t="shared" si="6"/>
        <v>3675050.0542449798</v>
      </c>
      <c r="I36" s="292">
        <v>29</v>
      </c>
      <c r="J36" s="291">
        <f t="shared" si="1"/>
        <v>3.9833322909890247</v>
      </c>
      <c r="K36" s="291">
        <f t="shared" si="2"/>
        <v>3.6750500542449798</v>
      </c>
      <c r="L36" s="284">
        <f t="shared" si="3"/>
        <v>-308282.23674404499</v>
      </c>
      <c r="M36" s="284">
        <f t="shared" si="4"/>
        <v>308282.23674404499</v>
      </c>
      <c r="N36" s="284"/>
      <c r="O36" s="17">
        <f t="shared" si="0"/>
        <v>20285.594370484207</v>
      </c>
    </row>
    <row r="37" spans="1:15" x14ac:dyDescent="0.25">
      <c r="A37" s="14">
        <v>30</v>
      </c>
      <c r="B37" s="312">
        <f t="shared" si="12"/>
        <v>0</v>
      </c>
      <c r="C37" s="284">
        <f t="shared" si="11"/>
        <v>108390.76865479394</v>
      </c>
      <c r="D37" s="356">
        <f t="shared" si="5"/>
        <v>4091723.0596438185</v>
      </c>
      <c r="E37" s="43">
        <v>0</v>
      </c>
      <c r="F37" s="284">
        <f t="shared" si="9"/>
        <v>88105.174284309731</v>
      </c>
      <c r="G37" s="284">
        <f t="shared" si="10"/>
        <v>0</v>
      </c>
      <c r="H37" s="284">
        <f t="shared" si="6"/>
        <v>3763155.2285292894</v>
      </c>
      <c r="I37" s="292">
        <v>30</v>
      </c>
      <c r="J37" s="291">
        <f t="shared" si="1"/>
        <v>4.0917230596438188</v>
      </c>
      <c r="K37" s="291">
        <f t="shared" si="2"/>
        <v>3.7631552285292895</v>
      </c>
      <c r="L37" s="284">
        <f t="shared" si="3"/>
        <v>-328567.83111452922</v>
      </c>
      <c r="M37" s="284">
        <f t="shared" si="4"/>
        <v>328567.83111452922</v>
      </c>
      <c r="N37" s="284"/>
      <c r="O37" s="17">
        <f t="shared" si="0"/>
        <v>20285.594370484207</v>
      </c>
    </row>
    <row r="38" spans="1:15" x14ac:dyDescent="0.25">
      <c r="A38" s="43"/>
      <c r="C38" s="284"/>
      <c r="D38" s="356"/>
      <c r="E38" s="43"/>
      <c r="F38" s="284"/>
      <c r="G38" s="284"/>
      <c r="H38" s="284"/>
      <c r="I38" s="43"/>
      <c r="J38" s="284"/>
      <c r="K38" s="284"/>
      <c r="L38" s="284"/>
      <c r="N38" s="284"/>
    </row>
    <row r="39" spans="1:15" x14ac:dyDescent="0.25">
      <c r="A39" s="43"/>
      <c r="C39" s="284"/>
      <c r="D39" s="356"/>
      <c r="E39" s="43"/>
      <c r="F39" s="284"/>
      <c r="G39" s="284"/>
      <c r="H39" s="284"/>
      <c r="I39" s="43"/>
      <c r="J39" s="284"/>
      <c r="K39" s="284"/>
      <c r="L39" s="284"/>
      <c r="M39" s="331"/>
      <c r="N39" s="284"/>
    </row>
    <row r="40" spans="1:15" x14ac:dyDescent="0.25">
      <c r="A40" s="43"/>
      <c r="C40" s="284"/>
      <c r="D40" s="356"/>
      <c r="E40" s="43"/>
      <c r="F40" s="284"/>
      <c r="G40" s="284"/>
      <c r="H40" s="284"/>
      <c r="I40" s="43"/>
      <c r="J40" s="284"/>
      <c r="K40" s="284"/>
      <c r="L40" s="284"/>
      <c r="N40" s="284"/>
    </row>
    <row r="41" spans="1:15" x14ac:dyDescent="0.25">
      <c r="A41" s="43"/>
      <c r="C41" s="284"/>
      <c r="D41" s="356"/>
      <c r="E41" s="43"/>
      <c r="F41" s="284"/>
      <c r="G41" s="284"/>
      <c r="H41" s="284"/>
      <c r="I41" s="43"/>
      <c r="J41" s="284"/>
      <c r="K41" s="284"/>
      <c r="L41" s="284"/>
      <c r="N41" s="284"/>
    </row>
    <row r="42" spans="1:15" x14ac:dyDescent="0.25">
      <c r="A42" s="43"/>
      <c r="C42" s="284"/>
      <c r="D42" s="356"/>
      <c r="E42" s="43"/>
      <c r="F42" s="284"/>
      <c r="G42" s="284"/>
      <c r="H42" s="284"/>
      <c r="I42" s="43"/>
      <c r="J42" s="284"/>
      <c r="K42" s="284"/>
      <c r="L42" s="284"/>
      <c r="N42" s="284"/>
    </row>
  </sheetData>
  <mergeCells count="2">
    <mergeCell ref="E2:H2"/>
    <mergeCell ref="B2:D2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A37"/>
  <sheetViews>
    <sheetView workbookViewId="0">
      <selection activeCell="C31" sqref="C31"/>
    </sheetView>
  </sheetViews>
  <sheetFormatPr baseColWidth="10" defaultRowHeight="15.75" x14ac:dyDescent="0.25"/>
  <cols>
    <col min="1" max="1" width="28" style="46" customWidth="1"/>
    <col min="2" max="2" width="17.375" style="46" customWidth="1"/>
    <col min="3" max="3" width="24" style="46" customWidth="1"/>
    <col min="4" max="6" width="17.375" style="46" customWidth="1"/>
    <col min="7" max="7" width="16.125" style="1" customWidth="1"/>
    <col min="8" max="8" width="15.625" style="1" customWidth="1"/>
    <col min="9" max="14" width="11" style="1"/>
    <col min="15" max="15" width="35.625" style="1" customWidth="1"/>
    <col min="16" max="16" width="14.875" style="1" customWidth="1"/>
    <col min="17" max="17" width="22.625" style="1" customWidth="1"/>
    <col min="18" max="18" width="20.375" style="1" customWidth="1"/>
    <col min="19" max="19" width="17.375" style="1" customWidth="1"/>
    <col min="20" max="20" width="14.875" style="1" customWidth="1"/>
    <col min="21" max="21" width="17.75" style="1" customWidth="1"/>
    <col min="22" max="22" width="17.5" style="1" customWidth="1"/>
    <col min="23" max="24" width="11" style="1"/>
  </cols>
  <sheetData>
    <row r="1" spans="1:27" ht="49.5" customHeight="1" thickBot="1" x14ac:dyDescent="0.3">
      <c r="A1" s="81" t="s">
        <v>86</v>
      </c>
      <c r="B1" s="82" t="s">
        <v>77</v>
      </c>
      <c r="C1" s="705" t="s">
        <v>266</v>
      </c>
      <c r="D1" s="706"/>
      <c r="E1" s="706"/>
      <c r="F1" s="706"/>
      <c r="G1" s="706"/>
      <c r="H1" s="706"/>
      <c r="I1" s="706"/>
      <c r="J1" s="706"/>
      <c r="K1" s="706"/>
      <c r="L1" s="706"/>
      <c r="M1" s="707"/>
      <c r="O1" s="81" t="s">
        <v>85</v>
      </c>
      <c r="P1" s="82" t="s">
        <v>77</v>
      </c>
      <c r="Q1" s="705" t="s">
        <v>266</v>
      </c>
      <c r="R1" s="706"/>
      <c r="S1" s="706"/>
      <c r="T1" s="706"/>
      <c r="U1" s="706"/>
      <c r="V1" s="706"/>
      <c r="W1" s="706"/>
      <c r="X1" s="706"/>
      <c r="Y1" s="706"/>
      <c r="Z1" s="706"/>
      <c r="AA1" s="707"/>
    </row>
    <row r="2" spans="1:27" x14ac:dyDescent="0.25">
      <c r="A2" s="79" t="s">
        <v>70</v>
      </c>
      <c r="B2" s="80" t="s">
        <v>2</v>
      </c>
      <c r="C2" s="322">
        <v>0</v>
      </c>
      <c r="D2" s="107">
        <v>200000</v>
      </c>
      <c r="E2" s="107">
        <f>D2+200000</f>
        <v>400000</v>
      </c>
      <c r="F2" s="107">
        <f t="shared" ref="F2:M2" si="0">E2+200000</f>
        <v>600000</v>
      </c>
      <c r="G2" s="107">
        <f t="shared" si="0"/>
        <v>800000</v>
      </c>
      <c r="H2" s="107">
        <f t="shared" si="0"/>
        <v>1000000</v>
      </c>
      <c r="I2" s="107">
        <f t="shared" si="0"/>
        <v>1200000</v>
      </c>
      <c r="J2" s="107">
        <f t="shared" si="0"/>
        <v>1400000</v>
      </c>
      <c r="K2" s="107">
        <f t="shared" si="0"/>
        <v>1600000</v>
      </c>
      <c r="L2" s="107">
        <f t="shared" si="0"/>
        <v>1800000</v>
      </c>
      <c r="M2" s="107">
        <f t="shared" si="0"/>
        <v>2000000</v>
      </c>
      <c r="O2" s="97" t="s">
        <v>88</v>
      </c>
      <c r="P2" s="80" t="s">
        <v>2</v>
      </c>
      <c r="Q2" s="322">
        <v>0</v>
      </c>
      <c r="R2" s="107">
        <v>200000</v>
      </c>
      <c r="S2" s="107">
        <f>R2+200000</f>
        <v>400000</v>
      </c>
      <c r="T2" s="107">
        <f t="shared" ref="T2" si="1">S2+200000</f>
        <v>600000</v>
      </c>
      <c r="U2" s="107">
        <f t="shared" ref="U2" si="2">T2+200000</f>
        <v>800000</v>
      </c>
      <c r="V2" s="107">
        <f t="shared" ref="V2" si="3">U2+200000</f>
        <v>1000000</v>
      </c>
      <c r="W2" s="107">
        <f t="shared" ref="W2" si="4">V2+200000</f>
        <v>1200000</v>
      </c>
      <c r="X2" s="107">
        <f t="shared" ref="X2" si="5">W2+200000</f>
        <v>1400000</v>
      </c>
      <c r="Y2" s="107">
        <f t="shared" ref="Y2" si="6">X2+200000</f>
        <v>1600000</v>
      </c>
      <c r="Z2" s="107">
        <f t="shared" ref="Z2" si="7">Y2+200000</f>
        <v>1800000</v>
      </c>
      <c r="AA2" s="107">
        <f t="shared" ref="AA2" si="8">Z2+200000</f>
        <v>2000000</v>
      </c>
    </row>
    <row r="3" spans="1:27" x14ac:dyDescent="0.25">
      <c r="A3" s="77" t="s">
        <v>28</v>
      </c>
      <c r="B3" s="78" t="s">
        <v>38</v>
      </c>
      <c r="C3" s="106"/>
      <c r="D3" s="106"/>
      <c r="E3" s="106"/>
      <c r="F3" s="106"/>
      <c r="G3" s="712" t="s">
        <v>69</v>
      </c>
      <c r="H3" s="715"/>
      <c r="I3" s="715"/>
      <c r="J3" s="715"/>
      <c r="K3" s="715"/>
      <c r="L3" s="715"/>
      <c r="M3" s="716"/>
      <c r="O3" s="95">
        <f>IF(O5=0,0.00000000001,O5)</f>
        <v>0.03</v>
      </c>
      <c r="P3" s="78" t="s">
        <v>38</v>
      </c>
      <c r="Q3" s="702" t="s">
        <v>265</v>
      </c>
      <c r="R3" s="703"/>
      <c r="S3" s="703"/>
      <c r="T3" s="703"/>
      <c r="U3" s="703"/>
      <c r="V3" s="703"/>
      <c r="W3" s="703"/>
      <c r="X3" s="703"/>
      <c r="Y3" s="703"/>
      <c r="Z3" s="703"/>
      <c r="AA3" s="704"/>
    </row>
    <row r="4" spans="1:27" x14ac:dyDescent="0.25">
      <c r="A4" s="68">
        <f>Betriebskostenersparnis!I4</f>
        <v>2704.7459160645594</v>
      </c>
      <c r="B4" s="69">
        <v>2000</v>
      </c>
      <c r="C4" s="319">
        <f>C$2/$A4</f>
        <v>0</v>
      </c>
      <c r="D4" s="70">
        <f>D$2/$A4</f>
        <v>73.94409907863087</v>
      </c>
      <c r="E4" s="71">
        <f t="shared" ref="D4:F19" si="9">E$2/$A4</f>
        <v>147.88819815726174</v>
      </c>
      <c r="F4" s="71">
        <f t="shared" si="9"/>
        <v>221.83229723589261</v>
      </c>
      <c r="G4" s="71">
        <f t="shared" ref="G4:L19" si="10">G$2/$A4</f>
        <v>295.77639631452348</v>
      </c>
      <c r="H4" s="71">
        <f t="shared" si="10"/>
        <v>369.72049539315435</v>
      </c>
      <c r="I4" s="71">
        <f t="shared" si="10"/>
        <v>443.66459447178522</v>
      </c>
      <c r="J4" s="71">
        <f t="shared" si="10"/>
        <v>517.60869355041609</v>
      </c>
      <c r="K4" s="71">
        <f t="shared" si="10"/>
        <v>591.55279262904696</v>
      </c>
      <c r="L4" s="71">
        <f t="shared" si="10"/>
        <v>665.49689170767783</v>
      </c>
      <c r="M4" s="72">
        <f t="shared" ref="M4:M13" si="11">M$2/$A4</f>
        <v>739.4409907863087</v>
      </c>
      <c r="O4" s="98" t="s">
        <v>87</v>
      </c>
      <c r="P4" s="69">
        <v>2000</v>
      </c>
      <c r="Q4" s="323">
        <v>0</v>
      </c>
      <c r="R4" s="100" t="e">
        <f t="shared" ref="R4:R23" si="12">IF(ISERROR(LOG(1/(1-$O$3*D4),1+$O$3)),#N/A,IF(LOG(1/(1-$O$3*D4),1+$O$3)&gt;50,#N/A,LOG(1/(1-$O$3*D4),1+$O$3)))</f>
        <v>#N/A</v>
      </c>
      <c r="S4" s="99" t="e">
        <f t="shared" ref="S4:AA4" si="13">IF(ISERROR(LOG(1/(1-$O$3*E4),1+$O$3)),#N/A,IF(LOG(1/(1-$O$3*E4),1+$O$3)&gt;50,#N/A,LOG(1/(1-$O$3*E4),1+$O$3)))</f>
        <v>#N/A</v>
      </c>
      <c r="T4" s="99" t="e">
        <f t="shared" si="13"/>
        <v>#N/A</v>
      </c>
      <c r="U4" s="99" t="e">
        <f t="shared" si="13"/>
        <v>#N/A</v>
      </c>
      <c r="V4" s="99" t="e">
        <f t="shared" si="13"/>
        <v>#N/A</v>
      </c>
      <c r="W4" s="99" t="e">
        <f t="shared" si="13"/>
        <v>#N/A</v>
      </c>
      <c r="X4" s="99" t="e">
        <f t="shared" si="13"/>
        <v>#N/A</v>
      </c>
      <c r="Y4" s="99" t="e">
        <f t="shared" si="13"/>
        <v>#N/A</v>
      </c>
      <c r="Z4" s="99" t="e">
        <f t="shared" si="13"/>
        <v>#N/A</v>
      </c>
      <c r="AA4" s="101" t="e">
        <f t="shared" si="13"/>
        <v>#N/A</v>
      </c>
    </row>
    <row r="5" spans="1:27" x14ac:dyDescent="0.25">
      <c r="A5" s="73">
        <f>Betriebskostenersparnis!I5</f>
        <v>5409.4918321291188</v>
      </c>
      <c r="B5" s="74">
        <v>4000</v>
      </c>
      <c r="C5" s="320">
        <f t="shared" ref="C5:C23" si="14">C$2/$A5</f>
        <v>0</v>
      </c>
      <c r="D5" s="62">
        <f t="shared" si="9"/>
        <v>36.972049539315435</v>
      </c>
      <c r="E5" s="63">
        <f t="shared" si="9"/>
        <v>73.94409907863087</v>
      </c>
      <c r="F5" s="63">
        <f t="shared" si="9"/>
        <v>110.91614861794631</v>
      </c>
      <c r="G5" s="63">
        <f t="shared" si="10"/>
        <v>147.88819815726174</v>
      </c>
      <c r="H5" s="63">
        <f t="shared" si="10"/>
        <v>184.86024769657718</v>
      </c>
      <c r="I5" s="63">
        <f t="shared" si="10"/>
        <v>221.83229723589261</v>
      </c>
      <c r="J5" s="63">
        <f t="shared" si="10"/>
        <v>258.80434677520805</v>
      </c>
      <c r="K5" s="63">
        <f t="shared" si="10"/>
        <v>295.77639631452348</v>
      </c>
      <c r="L5" s="63">
        <f t="shared" si="10"/>
        <v>332.74844585383892</v>
      </c>
      <c r="M5" s="64">
        <f t="shared" si="11"/>
        <v>369.72049539315435</v>
      </c>
      <c r="O5" s="96">
        <f>'Dateneingabe und Ergebnisse'!F58/100</f>
        <v>0.03</v>
      </c>
      <c r="P5" s="74">
        <v>4000</v>
      </c>
      <c r="Q5" s="324">
        <v>0</v>
      </c>
      <c r="R5" s="102" t="e">
        <f t="shared" si="12"/>
        <v>#N/A</v>
      </c>
      <c r="S5" s="8" t="e">
        <f t="shared" ref="S5:S23" si="15">IF(ISERROR(LOG(1/(1-$O$3*E5),1+$O$3)),#N/A,IF(LOG(1/(1-$O$3*E5),1+$O$3)&gt;50,#N/A,LOG(1/(1-$O$3*E5),1+$O$3)))</f>
        <v>#N/A</v>
      </c>
      <c r="T5" s="8" t="e">
        <f t="shared" ref="T5:T23" si="16">IF(ISERROR(LOG(1/(1-$O$3*F5),1+$O$3)),#N/A,IF(LOG(1/(1-$O$3*F5),1+$O$3)&gt;50,#N/A,LOG(1/(1-$O$3*F5),1+$O$3)))</f>
        <v>#N/A</v>
      </c>
      <c r="U5" s="8" t="e">
        <f t="shared" ref="U5:U23" si="17">IF(ISERROR(LOG(1/(1-$O$3*G5),1+$O$3)),#N/A,IF(LOG(1/(1-$O$3*G5),1+$O$3)&gt;50,#N/A,LOG(1/(1-$O$3*G5),1+$O$3)))</f>
        <v>#N/A</v>
      </c>
      <c r="V5" s="8" t="e">
        <f t="shared" ref="V5:V23" si="18">IF(ISERROR(LOG(1/(1-$O$3*H5),1+$O$3)),#N/A,IF(LOG(1/(1-$O$3*H5),1+$O$3)&gt;50,#N/A,LOG(1/(1-$O$3*H5),1+$O$3)))</f>
        <v>#N/A</v>
      </c>
      <c r="W5" s="8" t="e">
        <f t="shared" ref="W5:W23" si="19">IF(ISERROR(LOG(1/(1-$O$3*I5),1+$O$3)),#N/A,IF(LOG(1/(1-$O$3*I5),1+$O$3)&gt;50,#N/A,LOG(1/(1-$O$3*I5),1+$O$3)))</f>
        <v>#N/A</v>
      </c>
      <c r="X5" s="8" t="e">
        <f t="shared" ref="X5:X23" si="20">IF(ISERROR(LOG(1/(1-$O$3*J5),1+$O$3)),#N/A,IF(LOG(1/(1-$O$3*J5),1+$O$3)&gt;50,#N/A,LOG(1/(1-$O$3*J5),1+$O$3)))</f>
        <v>#N/A</v>
      </c>
      <c r="Y5" s="8" t="e">
        <f t="shared" ref="Y5:Y23" si="21">IF(ISERROR(LOG(1/(1-$O$3*K5),1+$O$3)),#N/A,IF(LOG(1/(1-$O$3*K5),1+$O$3)&gt;50,#N/A,LOG(1/(1-$O$3*K5),1+$O$3)))</f>
        <v>#N/A</v>
      </c>
      <c r="Z5" s="8" t="e">
        <f t="shared" ref="Z5:Z23" si="22">IF(ISERROR(LOG(1/(1-$O$3*L5),1+$O$3)),#N/A,IF(LOG(1/(1-$O$3*L5),1+$O$3)&gt;50,#N/A,LOG(1/(1-$O$3*L5),1+$O$3)))</f>
        <v>#N/A</v>
      </c>
      <c r="AA5" s="10" t="e">
        <f t="shared" ref="AA5:AA23" si="23">IF(ISERROR(LOG(1/(1-$O$3*M5),1+$O$3)),#N/A,IF(LOG(1/(1-$O$3*M5),1+$O$3)&gt;50,#N/A,LOG(1/(1-$O$3*M5),1+$O$3)))</f>
        <v>#N/A</v>
      </c>
    </row>
    <row r="6" spans="1:27" x14ac:dyDescent="0.25">
      <c r="A6" s="73">
        <f>Betriebskostenersparnis!I6</f>
        <v>8114.2377481936783</v>
      </c>
      <c r="B6" s="74">
        <v>6000</v>
      </c>
      <c r="C6" s="320">
        <f t="shared" si="14"/>
        <v>0</v>
      </c>
      <c r="D6" s="62">
        <f t="shared" si="9"/>
        <v>24.648033026210289</v>
      </c>
      <c r="E6" s="63">
        <f t="shared" si="9"/>
        <v>49.296066052420578</v>
      </c>
      <c r="F6" s="63">
        <f t="shared" si="9"/>
        <v>73.94409907863087</v>
      </c>
      <c r="G6" s="63">
        <f t="shared" si="10"/>
        <v>98.592132104841156</v>
      </c>
      <c r="H6" s="63">
        <f t="shared" si="10"/>
        <v>123.24016513105146</v>
      </c>
      <c r="I6" s="63">
        <f t="shared" si="10"/>
        <v>147.88819815726174</v>
      </c>
      <c r="J6" s="63">
        <f t="shared" si="10"/>
        <v>172.53623118347204</v>
      </c>
      <c r="K6" s="63">
        <f t="shared" si="10"/>
        <v>197.18426420968231</v>
      </c>
      <c r="L6" s="63">
        <f t="shared" si="10"/>
        <v>221.83229723589261</v>
      </c>
      <c r="M6" s="64">
        <f t="shared" si="11"/>
        <v>246.48033026210291</v>
      </c>
      <c r="O6" s="93"/>
      <c r="P6" s="74">
        <v>6000</v>
      </c>
      <c r="Q6" s="324">
        <v>0</v>
      </c>
      <c r="R6" s="102">
        <f t="shared" si="12"/>
        <v>45.500014160168888</v>
      </c>
      <c r="S6" s="8" t="e">
        <f t="shared" si="15"/>
        <v>#N/A</v>
      </c>
      <c r="T6" s="8" t="e">
        <f t="shared" si="16"/>
        <v>#N/A</v>
      </c>
      <c r="U6" s="8" t="e">
        <f t="shared" si="17"/>
        <v>#N/A</v>
      </c>
      <c r="V6" s="8" t="e">
        <f t="shared" si="18"/>
        <v>#N/A</v>
      </c>
      <c r="W6" s="8" t="e">
        <f t="shared" si="19"/>
        <v>#N/A</v>
      </c>
      <c r="X6" s="8" t="e">
        <f t="shared" si="20"/>
        <v>#N/A</v>
      </c>
      <c r="Y6" s="8" t="e">
        <f t="shared" si="21"/>
        <v>#N/A</v>
      </c>
      <c r="Z6" s="8" t="e">
        <f t="shared" si="22"/>
        <v>#N/A</v>
      </c>
      <c r="AA6" s="10" t="e">
        <f t="shared" si="23"/>
        <v>#N/A</v>
      </c>
    </row>
    <row r="7" spans="1:27" x14ac:dyDescent="0.25">
      <c r="A7" s="73">
        <f>Betriebskostenersparnis!I7</f>
        <v>10818.983664258238</v>
      </c>
      <c r="B7" s="74">
        <v>8000</v>
      </c>
      <c r="C7" s="320">
        <f t="shared" si="14"/>
        <v>0</v>
      </c>
      <c r="D7" s="62">
        <f t="shared" si="9"/>
        <v>18.486024769657718</v>
      </c>
      <c r="E7" s="63">
        <f t="shared" si="9"/>
        <v>36.972049539315435</v>
      </c>
      <c r="F7" s="63">
        <f t="shared" si="9"/>
        <v>55.458074308973153</v>
      </c>
      <c r="G7" s="63">
        <f t="shared" si="10"/>
        <v>73.94409907863087</v>
      </c>
      <c r="H7" s="63">
        <f t="shared" si="10"/>
        <v>92.430123848288588</v>
      </c>
      <c r="I7" s="63">
        <f t="shared" si="10"/>
        <v>110.91614861794631</v>
      </c>
      <c r="J7" s="63">
        <f t="shared" si="10"/>
        <v>129.40217338760402</v>
      </c>
      <c r="K7" s="63">
        <f t="shared" si="10"/>
        <v>147.88819815726174</v>
      </c>
      <c r="L7" s="63">
        <f t="shared" si="10"/>
        <v>166.37422292691946</v>
      </c>
      <c r="M7" s="64">
        <f t="shared" si="11"/>
        <v>184.86024769657718</v>
      </c>
      <c r="O7" s="93"/>
      <c r="P7" s="74">
        <v>8000</v>
      </c>
      <c r="Q7" s="324">
        <v>0</v>
      </c>
      <c r="R7" s="102">
        <f t="shared" si="12"/>
        <v>27.36035389364168</v>
      </c>
      <c r="S7" s="8" t="e">
        <f t="shared" si="15"/>
        <v>#N/A</v>
      </c>
      <c r="T7" s="8" t="e">
        <f t="shared" si="16"/>
        <v>#N/A</v>
      </c>
      <c r="U7" s="8" t="e">
        <f t="shared" si="17"/>
        <v>#N/A</v>
      </c>
      <c r="V7" s="8" t="e">
        <f t="shared" si="18"/>
        <v>#N/A</v>
      </c>
      <c r="W7" s="8" t="e">
        <f t="shared" si="19"/>
        <v>#N/A</v>
      </c>
      <c r="X7" s="8" t="e">
        <f t="shared" si="20"/>
        <v>#N/A</v>
      </c>
      <c r="Y7" s="8" t="e">
        <f t="shared" si="21"/>
        <v>#N/A</v>
      </c>
      <c r="Z7" s="8" t="e">
        <f t="shared" si="22"/>
        <v>#N/A</v>
      </c>
      <c r="AA7" s="10" t="e">
        <f t="shared" si="23"/>
        <v>#N/A</v>
      </c>
    </row>
    <row r="8" spans="1:27" x14ac:dyDescent="0.25">
      <c r="A8" s="73">
        <f>Betriebskostenersparnis!I8</f>
        <v>13523.729580322808</v>
      </c>
      <c r="B8" s="74">
        <v>10000</v>
      </c>
      <c r="C8" s="320">
        <f t="shared" si="14"/>
        <v>0</v>
      </c>
      <c r="D8" s="62">
        <f t="shared" si="9"/>
        <v>14.788819815726162</v>
      </c>
      <c r="E8" s="63">
        <f t="shared" si="9"/>
        <v>29.577639631452325</v>
      </c>
      <c r="F8" s="63">
        <f t="shared" si="9"/>
        <v>44.366459447178485</v>
      </c>
      <c r="G8" s="63">
        <f t="shared" si="10"/>
        <v>59.155279262904649</v>
      </c>
      <c r="H8" s="63">
        <f t="shared" si="10"/>
        <v>73.944099078630813</v>
      </c>
      <c r="I8" s="63">
        <f t="shared" si="10"/>
        <v>88.73291889435697</v>
      </c>
      <c r="J8" s="63">
        <f t="shared" si="10"/>
        <v>103.52173871008314</v>
      </c>
      <c r="K8" s="63">
        <f t="shared" si="10"/>
        <v>118.3105585258093</v>
      </c>
      <c r="L8" s="63">
        <f t="shared" si="10"/>
        <v>133.09937834153547</v>
      </c>
      <c r="M8" s="64">
        <f t="shared" si="11"/>
        <v>147.88819815726163</v>
      </c>
      <c r="O8" s="93"/>
      <c r="P8" s="74">
        <v>10000</v>
      </c>
      <c r="Q8" s="324">
        <v>0</v>
      </c>
      <c r="R8" s="102">
        <f t="shared" si="12"/>
        <v>19.837878222110046</v>
      </c>
      <c r="S8" s="8" t="e">
        <f t="shared" si="15"/>
        <v>#N/A</v>
      </c>
      <c r="T8" s="8" t="e">
        <f t="shared" si="16"/>
        <v>#N/A</v>
      </c>
      <c r="U8" s="8" t="e">
        <f t="shared" si="17"/>
        <v>#N/A</v>
      </c>
      <c r="V8" s="8" t="e">
        <f t="shared" si="18"/>
        <v>#N/A</v>
      </c>
      <c r="W8" s="8" t="e">
        <f t="shared" si="19"/>
        <v>#N/A</v>
      </c>
      <c r="X8" s="8" t="e">
        <f t="shared" si="20"/>
        <v>#N/A</v>
      </c>
      <c r="Y8" s="8" t="e">
        <f t="shared" si="21"/>
        <v>#N/A</v>
      </c>
      <c r="Z8" s="8" t="e">
        <f t="shared" si="22"/>
        <v>#N/A</v>
      </c>
      <c r="AA8" s="10" t="e">
        <f t="shared" si="23"/>
        <v>#N/A</v>
      </c>
    </row>
    <row r="9" spans="1:27" x14ac:dyDescent="0.25">
      <c r="A9" s="73">
        <f>Betriebskostenersparnis!I9</f>
        <v>16228.475496387357</v>
      </c>
      <c r="B9" s="74">
        <v>12000</v>
      </c>
      <c r="C9" s="320">
        <f t="shared" si="14"/>
        <v>0</v>
      </c>
      <c r="D9" s="62">
        <f t="shared" si="9"/>
        <v>12.324016513105144</v>
      </c>
      <c r="E9" s="63">
        <f t="shared" si="9"/>
        <v>24.648033026210289</v>
      </c>
      <c r="F9" s="63">
        <f t="shared" si="9"/>
        <v>36.972049539315435</v>
      </c>
      <c r="G9" s="63">
        <f t="shared" si="10"/>
        <v>49.296066052420578</v>
      </c>
      <c r="H9" s="63">
        <f t="shared" si="10"/>
        <v>61.620082565525728</v>
      </c>
      <c r="I9" s="63">
        <f t="shared" si="10"/>
        <v>73.94409907863087</v>
      </c>
      <c r="J9" s="63">
        <f t="shared" si="10"/>
        <v>86.26811559173602</v>
      </c>
      <c r="K9" s="63">
        <f t="shared" si="10"/>
        <v>98.592132104841156</v>
      </c>
      <c r="L9" s="63">
        <f t="shared" si="10"/>
        <v>110.91614861794631</v>
      </c>
      <c r="M9" s="64">
        <f t="shared" si="11"/>
        <v>123.24016513105146</v>
      </c>
      <c r="O9" s="93"/>
      <c r="P9" s="74">
        <v>12000</v>
      </c>
      <c r="Q9" s="324">
        <v>0</v>
      </c>
      <c r="R9" s="102">
        <f t="shared" si="12"/>
        <v>15.616055620442319</v>
      </c>
      <c r="S9" s="8">
        <f t="shared" si="15"/>
        <v>45.500014160168888</v>
      </c>
      <c r="T9" s="8" t="e">
        <f t="shared" si="16"/>
        <v>#N/A</v>
      </c>
      <c r="U9" s="8" t="e">
        <f t="shared" si="17"/>
        <v>#N/A</v>
      </c>
      <c r="V9" s="8" t="e">
        <f t="shared" si="18"/>
        <v>#N/A</v>
      </c>
      <c r="W9" s="8" t="e">
        <f t="shared" si="19"/>
        <v>#N/A</v>
      </c>
      <c r="X9" s="8" t="e">
        <f t="shared" si="20"/>
        <v>#N/A</v>
      </c>
      <c r="Y9" s="8" t="e">
        <f t="shared" si="21"/>
        <v>#N/A</v>
      </c>
      <c r="Z9" s="8" t="e">
        <f t="shared" si="22"/>
        <v>#N/A</v>
      </c>
      <c r="AA9" s="10" t="e">
        <f t="shared" si="23"/>
        <v>#N/A</v>
      </c>
    </row>
    <row r="10" spans="1:27" x14ac:dyDescent="0.25">
      <c r="A10" s="73">
        <f>Betriebskostenersparnis!I10</f>
        <v>18933.221412451945</v>
      </c>
      <c r="B10" s="74">
        <v>14000</v>
      </c>
      <c r="C10" s="320">
        <f t="shared" si="14"/>
        <v>0</v>
      </c>
      <c r="D10" s="62">
        <f t="shared" si="9"/>
        <v>10.56344272551868</v>
      </c>
      <c r="E10" s="63">
        <f t="shared" si="9"/>
        <v>21.12688545103736</v>
      </c>
      <c r="F10" s="63">
        <f t="shared" si="9"/>
        <v>31.69032817655604</v>
      </c>
      <c r="G10" s="63">
        <f t="shared" si="10"/>
        <v>42.25377090207472</v>
      </c>
      <c r="H10" s="63">
        <f t="shared" si="10"/>
        <v>52.817213627593397</v>
      </c>
      <c r="I10" s="63">
        <f t="shared" si="10"/>
        <v>63.38065635311208</v>
      </c>
      <c r="J10" s="63">
        <f t="shared" si="10"/>
        <v>73.944099078630757</v>
      </c>
      <c r="K10" s="63">
        <f t="shared" si="10"/>
        <v>84.50754180414944</v>
      </c>
      <c r="L10" s="63">
        <f t="shared" si="10"/>
        <v>95.070984529668124</v>
      </c>
      <c r="M10" s="64">
        <f t="shared" si="11"/>
        <v>105.63442725518679</v>
      </c>
      <c r="O10" s="93"/>
      <c r="P10" s="74">
        <v>14000</v>
      </c>
      <c r="Q10" s="324">
        <v>0</v>
      </c>
      <c r="R10" s="102">
        <f t="shared" si="12"/>
        <v>12.893581355757068</v>
      </c>
      <c r="S10" s="8">
        <f t="shared" si="15"/>
        <v>33.986274614381003</v>
      </c>
      <c r="T10" s="8" t="e">
        <f t="shared" si="16"/>
        <v>#N/A</v>
      </c>
      <c r="U10" s="8" t="e">
        <f t="shared" si="17"/>
        <v>#N/A</v>
      </c>
      <c r="V10" s="8" t="e">
        <f t="shared" si="18"/>
        <v>#N/A</v>
      </c>
      <c r="W10" s="8" t="e">
        <f t="shared" si="19"/>
        <v>#N/A</v>
      </c>
      <c r="X10" s="8" t="e">
        <f t="shared" si="20"/>
        <v>#N/A</v>
      </c>
      <c r="Y10" s="8" t="e">
        <f t="shared" si="21"/>
        <v>#N/A</v>
      </c>
      <c r="Z10" s="8" t="e">
        <f t="shared" si="22"/>
        <v>#N/A</v>
      </c>
      <c r="AA10" s="10" t="e">
        <f t="shared" si="23"/>
        <v>#N/A</v>
      </c>
    </row>
    <row r="11" spans="1:27" x14ac:dyDescent="0.25">
      <c r="A11" s="73">
        <f>Betriebskostenersparnis!I11</f>
        <v>21637.967328516475</v>
      </c>
      <c r="B11" s="74">
        <v>16000</v>
      </c>
      <c r="C11" s="320">
        <f t="shared" si="14"/>
        <v>0</v>
      </c>
      <c r="D11" s="62">
        <f t="shared" si="9"/>
        <v>9.2430123848288588</v>
      </c>
      <c r="E11" s="63">
        <f t="shared" si="9"/>
        <v>18.486024769657718</v>
      </c>
      <c r="F11" s="63">
        <f t="shared" si="9"/>
        <v>27.729037154486576</v>
      </c>
      <c r="G11" s="63">
        <f t="shared" si="10"/>
        <v>36.972049539315435</v>
      </c>
      <c r="H11" s="63">
        <f t="shared" si="10"/>
        <v>46.215061924144294</v>
      </c>
      <c r="I11" s="63">
        <f t="shared" si="10"/>
        <v>55.458074308973153</v>
      </c>
      <c r="J11" s="63">
        <f t="shared" si="10"/>
        <v>64.701086693802011</v>
      </c>
      <c r="K11" s="63">
        <f t="shared" si="10"/>
        <v>73.94409907863087</v>
      </c>
      <c r="L11" s="63">
        <f t="shared" si="10"/>
        <v>83.187111463459729</v>
      </c>
      <c r="M11" s="64">
        <f t="shared" si="11"/>
        <v>92.430123848288588</v>
      </c>
      <c r="O11" s="93"/>
      <c r="P11" s="74">
        <v>16000</v>
      </c>
      <c r="Q11" s="324">
        <v>0</v>
      </c>
      <c r="R11" s="102">
        <f t="shared" si="12"/>
        <v>10.98649922397804</v>
      </c>
      <c r="S11" s="8">
        <f t="shared" si="15"/>
        <v>27.36035389364168</v>
      </c>
      <c r="T11" s="8" t="e">
        <f t="shared" si="16"/>
        <v>#N/A</v>
      </c>
      <c r="U11" s="8" t="e">
        <f t="shared" si="17"/>
        <v>#N/A</v>
      </c>
      <c r="V11" s="8" t="e">
        <f t="shared" si="18"/>
        <v>#N/A</v>
      </c>
      <c r="W11" s="8" t="e">
        <f t="shared" si="19"/>
        <v>#N/A</v>
      </c>
      <c r="X11" s="8" t="e">
        <f t="shared" si="20"/>
        <v>#N/A</v>
      </c>
      <c r="Y11" s="8" t="e">
        <f t="shared" si="21"/>
        <v>#N/A</v>
      </c>
      <c r="Z11" s="8" t="e">
        <f t="shared" si="22"/>
        <v>#N/A</v>
      </c>
      <c r="AA11" s="10" t="e">
        <f t="shared" si="23"/>
        <v>#N/A</v>
      </c>
    </row>
    <row r="12" spans="1:27" x14ac:dyDescent="0.25">
      <c r="A12" s="73">
        <f>Betriebskostenersparnis!I12</f>
        <v>24342.713244581057</v>
      </c>
      <c r="B12" s="74">
        <v>18000</v>
      </c>
      <c r="C12" s="320">
        <f t="shared" si="14"/>
        <v>0</v>
      </c>
      <c r="D12" s="62">
        <f t="shared" si="9"/>
        <v>8.2160110087367553</v>
      </c>
      <c r="E12" s="63">
        <f t="shared" si="9"/>
        <v>16.432022017473511</v>
      </c>
      <c r="F12" s="63">
        <f t="shared" si="9"/>
        <v>24.648033026210268</v>
      </c>
      <c r="G12" s="63">
        <f t="shared" si="10"/>
        <v>32.864044034947021</v>
      </c>
      <c r="H12" s="63">
        <f t="shared" si="10"/>
        <v>41.080055043683778</v>
      </c>
      <c r="I12" s="63">
        <f t="shared" si="10"/>
        <v>49.296066052420535</v>
      </c>
      <c r="J12" s="63">
        <f t="shared" si="10"/>
        <v>57.512077061157292</v>
      </c>
      <c r="K12" s="63">
        <f t="shared" si="10"/>
        <v>65.728088069894042</v>
      </c>
      <c r="L12" s="63">
        <f t="shared" si="10"/>
        <v>73.944099078630799</v>
      </c>
      <c r="M12" s="64">
        <f t="shared" si="11"/>
        <v>82.160110087367556</v>
      </c>
      <c r="O12" s="93"/>
      <c r="P12" s="74">
        <v>18000</v>
      </c>
      <c r="Q12" s="324">
        <v>0</v>
      </c>
      <c r="R12" s="102">
        <f t="shared" si="12"/>
        <v>9.5741415517282675</v>
      </c>
      <c r="S12" s="8">
        <f t="shared" si="15"/>
        <v>22.976799945977604</v>
      </c>
      <c r="T12" s="8">
        <f t="shared" si="16"/>
        <v>45.500014160168796</v>
      </c>
      <c r="U12" s="8" t="e">
        <f t="shared" si="17"/>
        <v>#N/A</v>
      </c>
      <c r="V12" s="8" t="e">
        <f t="shared" si="18"/>
        <v>#N/A</v>
      </c>
      <c r="W12" s="8" t="e">
        <f t="shared" si="19"/>
        <v>#N/A</v>
      </c>
      <c r="X12" s="8" t="e">
        <f t="shared" si="20"/>
        <v>#N/A</v>
      </c>
      <c r="Y12" s="8" t="e">
        <f t="shared" si="21"/>
        <v>#N/A</v>
      </c>
      <c r="Z12" s="8" t="e">
        <f t="shared" si="22"/>
        <v>#N/A</v>
      </c>
      <c r="AA12" s="10" t="e">
        <f t="shared" si="23"/>
        <v>#N/A</v>
      </c>
    </row>
    <row r="13" spans="1:27" x14ac:dyDescent="0.25">
      <c r="A13" s="73">
        <f>Betriebskostenersparnis!I13</f>
        <v>27047.459160645616</v>
      </c>
      <c r="B13" s="74">
        <v>20000</v>
      </c>
      <c r="C13" s="320">
        <f t="shared" si="14"/>
        <v>0</v>
      </c>
      <c r="D13" s="62">
        <f t="shared" si="9"/>
        <v>7.3944099078630812</v>
      </c>
      <c r="E13" s="63">
        <f t="shared" si="9"/>
        <v>14.788819815726162</v>
      </c>
      <c r="F13" s="63">
        <f t="shared" si="9"/>
        <v>22.183229723589243</v>
      </c>
      <c r="G13" s="63">
        <f t="shared" si="10"/>
        <v>29.577639631452325</v>
      </c>
      <c r="H13" s="63">
        <f t="shared" ref="H13:L23" si="24">H$2/$A13</f>
        <v>36.972049539315407</v>
      </c>
      <c r="I13" s="63">
        <f t="shared" si="24"/>
        <v>44.366459447178485</v>
      </c>
      <c r="J13" s="63">
        <f t="shared" si="24"/>
        <v>51.760869355041571</v>
      </c>
      <c r="K13" s="63">
        <f t="shared" si="24"/>
        <v>59.155279262904649</v>
      </c>
      <c r="L13" s="63">
        <f t="shared" si="24"/>
        <v>66.549689170767735</v>
      </c>
      <c r="M13" s="64">
        <f t="shared" si="11"/>
        <v>73.944099078630813</v>
      </c>
      <c r="O13" s="93"/>
      <c r="P13" s="74">
        <v>20000</v>
      </c>
      <c r="Q13" s="324">
        <v>0</v>
      </c>
      <c r="R13" s="102">
        <f t="shared" si="12"/>
        <v>8.4852295343711823</v>
      </c>
      <c r="S13" s="8">
        <f t="shared" si="15"/>
        <v>19.837878222110046</v>
      </c>
      <c r="T13" s="8">
        <f t="shared" si="16"/>
        <v>37.048493986814485</v>
      </c>
      <c r="U13" s="8" t="e">
        <f t="shared" si="17"/>
        <v>#N/A</v>
      </c>
      <c r="V13" s="8" t="e">
        <f t="shared" si="18"/>
        <v>#N/A</v>
      </c>
      <c r="W13" s="8" t="e">
        <f t="shared" si="19"/>
        <v>#N/A</v>
      </c>
      <c r="X13" s="8" t="e">
        <f t="shared" si="20"/>
        <v>#N/A</v>
      </c>
      <c r="Y13" s="8" t="e">
        <f t="shared" si="21"/>
        <v>#N/A</v>
      </c>
      <c r="Z13" s="8" t="e">
        <f t="shared" si="22"/>
        <v>#N/A</v>
      </c>
      <c r="AA13" s="10" t="e">
        <f t="shared" si="23"/>
        <v>#N/A</v>
      </c>
    </row>
    <row r="14" spans="1:27" x14ac:dyDescent="0.25">
      <c r="A14" s="73">
        <f>Betriebskostenersparnis!I14</f>
        <v>29752.205076710168</v>
      </c>
      <c r="B14" s="74">
        <v>22000</v>
      </c>
      <c r="C14" s="320">
        <f t="shared" si="14"/>
        <v>0</v>
      </c>
      <c r="D14" s="62">
        <f t="shared" si="9"/>
        <v>6.7221908253300757</v>
      </c>
      <c r="E14" s="63">
        <f t="shared" si="9"/>
        <v>13.444381650660151</v>
      </c>
      <c r="F14" s="63">
        <f t="shared" si="9"/>
        <v>20.166572475990229</v>
      </c>
      <c r="G14" s="63">
        <f t="shared" si="10"/>
        <v>26.888763301320303</v>
      </c>
      <c r="H14" s="63">
        <f t="shared" si="24"/>
        <v>33.610954126650377</v>
      </c>
      <c r="I14" s="63">
        <f t="shared" si="24"/>
        <v>40.333144951980458</v>
      </c>
      <c r="J14" s="63">
        <f t="shared" si="24"/>
        <v>47.055335777310532</v>
      </c>
      <c r="K14" s="63">
        <f t="shared" si="24"/>
        <v>53.777526602640606</v>
      </c>
      <c r="L14" s="63">
        <f t="shared" si="24"/>
        <v>60.49971742797068</v>
      </c>
      <c r="M14" s="64">
        <f t="shared" ref="M14:M23" si="25">M$2/$A14</f>
        <v>67.221908253300754</v>
      </c>
      <c r="O14" s="93"/>
      <c r="P14" s="74">
        <v>22000</v>
      </c>
      <c r="Q14" s="324">
        <v>0</v>
      </c>
      <c r="R14" s="102">
        <f t="shared" si="12"/>
        <v>7.6196550903512064</v>
      </c>
      <c r="S14" s="8">
        <f t="shared" si="15"/>
        <v>17.470041829545764</v>
      </c>
      <c r="T14" s="8">
        <f t="shared" si="16"/>
        <v>31.424221888085867</v>
      </c>
      <c r="U14" s="8" t="e">
        <f t="shared" si="17"/>
        <v>#N/A</v>
      </c>
      <c r="V14" s="8" t="e">
        <f t="shared" si="18"/>
        <v>#N/A</v>
      </c>
      <c r="W14" s="8" t="e">
        <f t="shared" si="19"/>
        <v>#N/A</v>
      </c>
      <c r="X14" s="8" t="e">
        <f t="shared" si="20"/>
        <v>#N/A</v>
      </c>
      <c r="Y14" s="8" t="e">
        <f t="shared" si="21"/>
        <v>#N/A</v>
      </c>
      <c r="Z14" s="8" t="e">
        <f t="shared" si="22"/>
        <v>#N/A</v>
      </c>
      <c r="AA14" s="10" t="e">
        <f t="shared" si="23"/>
        <v>#N/A</v>
      </c>
    </row>
    <row r="15" spans="1:27" x14ac:dyDescent="0.25">
      <c r="A15" s="73">
        <f>Betriebskostenersparnis!I15</f>
        <v>32456.950992774713</v>
      </c>
      <c r="B15" s="74">
        <v>24000</v>
      </c>
      <c r="C15" s="320">
        <f t="shared" si="14"/>
        <v>0</v>
      </c>
      <c r="D15" s="62">
        <f t="shared" si="9"/>
        <v>6.1620082565525722</v>
      </c>
      <c r="E15" s="63">
        <f t="shared" si="9"/>
        <v>12.324016513105144</v>
      </c>
      <c r="F15" s="63">
        <f t="shared" si="9"/>
        <v>18.486024769657718</v>
      </c>
      <c r="G15" s="63">
        <f t="shared" si="10"/>
        <v>24.648033026210289</v>
      </c>
      <c r="H15" s="63">
        <f t="shared" si="24"/>
        <v>30.810041282762864</v>
      </c>
      <c r="I15" s="63">
        <f t="shared" si="24"/>
        <v>36.972049539315435</v>
      </c>
      <c r="J15" s="63">
        <f t="shared" si="24"/>
        <v>43.13405779586801</v>
      </c>
      <c r="K15" s="63">
        <f t="shared" si="24"/>
        <v>49.296066052420578</v>
      </c>
      <c r="L15" s="63">
        <f t="shared" si="24"/>
        <v>55.458074308973153</v>
      </c>
      <c r="M15" s="64">
        <f t="shared" si="25"/>
        <v>61.620082565525728</v>
      </c>
      <c r="O15" s="93"/>
      <c r="P15" s="74">
        <v>24000</v>
      </c>
      <c r="Q15" s="325">
        <v>0</v>
      </c>
      <c r="R15" s="102">
        <f t="shared" si="12"/>
        <v>6.9148845596751061</v>
      </c>
      <c r="S15" s="8">
        <f t="shared" si="15"/>
        <v>15.616055620442319</v>
      </c>
      <c r="T15" s="8">
        <f t="shared" si="16"/>
        <v>27.36035389364168</v>
      </c>
      <c r="U15" s="8">
        <f t="shared" si="17"/>
        <v>45.500014160168888</v>
      </c>
      <c r="V15" s="8" t="e">
        <f t="shared" si="18"/>
        <v>#N/A</v>
      </c>
      <c r="W15" s="8" t="e">
        <f t="shared" si="19"/>
        <v>#N/A</v>
      </c>
      <c r="X15" s="8" t="e">
        <f t="shared" si="20"/>
        <v>#N/A</v>
      </c>
      <c r="Y15" s="8" t="e">
        <f t="shared" si="21"/>
        <v>#N/A</v>
      </c>
      <c r="Z15" s="8" t="e">
        <f t="shared" si="22"/>
        <v>#N/A</v>
      </c>
      <c r="AA15" s="10" t="e">
        <f t="shared" si="23"/>
        <v>#N/A</v>
      </c>
    </row>
    <row r="16" spans="1:27" x14ac:dyDescent="0.25">
      <c r="A16" s="73">
        <f>Betriebskostenersparnis!I16</f>
        <v>35161.696908839309</v>
      </c>
      <c r="B16" s="74">
        <v>26000</v>
      </c>
      <c r="C16" s="320">
        <f t="shared" si="14"/>
        <v>0</v>
      </c>
      <c r="D16" s="62">
        <f t="shared" si="9"/>
        <v>5.6880076214331377</v>
      </c>
      <c r="E16" s="63">
        <f t="shared" si="9"/>
        <v>11.376015242866275</v>
      </c>
      <c r="F16" s="63">
        <f t="shared" si="9"/>
        <v>17.064022864299414</v>
      </c>
      <c r="G16" s="63">
        <f t="shared" si="10"/>
        <v>22.752030485732551</v>
      </c>
      <c r="H16" s="63">
        <f t="shared" si="24"/>
        <v>28.440038107165691</v>
      </c>
      <c r="I16" s="63">
        <f t="shared" si="24"/>
        <v>34.128045728598828</v>
      </c>
      <c r="J16" s="63">
        <f t="shared" si="24"/>
        <v>39.816053350031964</v>
      </c>
      <c r="K16" s="63">
        <f t="shared" si="24"/>
        <v>45.504060971465101</v>
      </c>
      <c r="L16" s="63">
        <f t="shared" si="24"/>
        <v>51.192068592898245</v>
      </c>
      <c r="M16" s="64">
        <f t="shared" si="25"/>
        <v>56.880076214331382</v>
      </c>
      <c r="O16" s="93"/>
      <c r="P16" s="74">
        <v>26000</v>
      </c>
      <c r="Q16" s="325">
        <v>0</v>
      </c>
      <c r="R16" s="102">
        <f t="shared" si="12"/>
        <v>6.3297976056152461</v>
      </c>
      <c r="S16" s="8">
        <f t="shared" si="15"/>
        <v>14.122947599613711</v>
      </c>
      <c r="T16" s="8">
        <f t="shared" si="16"/>
        <v>24.26611713289233</v>
      </c>
      <c r="U16" s="8">
        <f t="shared" si="17"/>
        <v>38.819886090077929</v>
      </c>
      <c r="V16" s="8" t="e">
        <f t="shared" si="18"/>
        <v>#N/A</v>
      </c>
      <c r="W16" s="8" t="e">
        <f t="shared" si="19"/>
        <v>#N/A</v>
      </c>
      <c r="X16" s="8" t="e">
        <f t="shared" si="20"/>
        <v>#N/A</v>
      </c>
      <c r="Y16" s="8" t="e">
        <f t="shared" si="21"/>
        <v>#N/A</v>
      </c>
      <c r="Z16" s="8" t="e">
        <f t="shared" si="22"/>
        <v>#N/A</v>
      </c>
      <c r="AA16" s="10" t="e">
        <f t="shared" si="23"/>
        <v>#N/A</v>
      </c>
    </row>
    <row r="17" spans="1:27" x14ac:dyDescent="0.25">
      <c r="A17" s="73">
        <f>Betriebskostenersparnis!I17</f>
        <v>37866.44282490389</v>
      </c>
      <c r="B17" s="74">
        <v>28000</v>
      </c>
      <c r="C17" s="320">
        <f t="shared" si="14"/>
        <v>0</v>
      </c>
      <c r="D17" s="62">
        <f t="shared" si="9"/>
        <v>5.28172136275934</v>
      </c>
      <c r="E17" s="63">
        <f t="shared" si="9"/>
        <v>10.56344272551868</v>
      </c>
      <c r="F17" s="63">
        <f t="shared" si="9"/>
        <v>15.84516408827802</v>
      </c>
      <c r="G17" s="63">
        <f t="shared" si="10"/>
        <v>21.12688545103736</v>
      </c>
      <c r="H17" s="63">
        <f t="shared" si="24"/>
        <v>26.408606813796698</v>
      </c>
      <c r="I17" s="63">
        <f t="shared" si="24"/>
        <v>31.69032817655604</v>
      </c>
      <c r="J17" s="63">
        <f t="shared" si="24"/>
        <v>36.972049539315378</v>
      </c>
      <c r="K17" s="63">
        <f t="shared" si="24"/>
        <v>42.25377090207472</v>
      </c>
      <c r="L17" s="63">
        <f t="shared" si="24"/>
        <v>47.535492264834062</v>
      </c>
      <c r="M17" s="64">
        <f t="shared" si="25"/>
        <v>52.817213627593397</v>
      </c>
      <c r="O17" s="93"/>
      <c r="P17" s="74">
        <v>28000</v>
      </c>
      <c r="Q17" s="325">
        <v>0</v>
      </c>
      <c r="R17" s="102">
        <f t="shared" si="12"/>
        <v>5.8362242771587454</v>
      </c>
      <c r="S17" s="8">
        <f t="shared" si="15"/>
        <v>12.893581355757068</v>
      </c>
      <c r="T17" s="8">
        <f t="shared" si="16"/>
        <v>21.822037404608796</v>
      </c>
      <c r="U17" s="8">
        <f t="shared" si="17"/>
        <v>33.986274614381003</v>
      </c>
      <c r="V17" s="8" t="e">
        <f t="shared" si="18"/>
        <v>#N/A</v>
      </c>
      <c r="W17" s="8" t="e">
        <f t="shared" si="19"/>
        <v>#N/A</v>
      </c>
      <c r="X17" s="8" t="e">
        <f t="shared" si="20"/>
        <v>#N/A</v>
      </c>
      <c r="Y17" s="8" t="e">
        <f t="shared" si="21"/>
        <v>#N/A</v>
      </c>
      <c r="Z17" s="8" t="e">
        <f t="shared" si="22"/>
        <v>#N/A</v>
      </c>
      <c r="AA17" s="10" t="e">
        <f t="shared" si="23"/>
        <v>#N/A</v>
      </c>
    </row>
    <row r="18" spans="1:27" x14ac:dyDescent="0.25">
      <c r="A18" s="73">
        <f>Betriebskostenersparnis!I18</f>
        <v>40571.188740968399</v>
      </c>
      <c r="B18" s="74">
        <v>30000</v>
      </c>
      <c r="C18" s="320">
        <f t="shared" si="14"/>
        <v>0</v>
      </c>
      <c r="D18" s="62">
        <f t="shared" si="9"/>
        <v>4.9296066052420571</v>
      </c>
      <c r="E18" s="63">
        <f t="shared" si="9"/>
        <v>9.8592132104841141</v>
      </c>
      <c r="F18" s="63">
        <f t="shared" si="9"/>
        <v>14.788819815726171</v>
      </c>
      <c r="G18" s="63">
        <f t="shared" si="10"/>
        <v>19.718426420968228</v>
      </c>
      <c r="H18" s="63">
        <f t="shared" si="24"/>
        <v>24.648033026210285</v>
      </c>
      <c r="I18" s="63">
        <f t="shared" si="24"/>
        <v>29.577639631452342</v>
      </c>
      <c r="J18" s="63">
        <f t="shared" si="24"/>
        <v>34.507246236694399</v>
      </c>
      <c r="K18" s="63">
        <f t="shared" si="24"/>
        <v>39.436852841936457</v>
      </c>
      <c r="L18" s="63">
        <f t="shared" si="24"/>
        <v>44.366459447178514</v>
      </c>
      <c r="M18" s="64">
        <f t="shared" si="25"/>
        <v>49.296066052420571</v>
      </c>
      <c r="O18" s="93"/>
      <c r="P18" s="74">
        <v>30000</v>
      </c>
      <c r="Q18" s="325">
        <v>0</v>
      </c>
      <c r="R18" s="102">
        <f t="shared" si="12"/>
        <v>5.414209162938846</v>
      </c>
      <c r="S18" s="8">
        <f t="shared" si="15"/>
        <v>11.863111079989181</v>
      </c>
      <c r="T18" s="8">
        <f t="shared" si="16"/>
        <v>19.837878222110067</v>
      </c>
      <c r="U18" s="8">
        <f t="shared" si="17"/>
        <v>30.291911053731639</v>
      </c>
      <c r="V18" s="8">
        <f t="shared" si="18"/>
        <v>45.500014160168867</v>
      </c>
      <c r="W18" s="8" t="e">
        <f t="shared" si="19"/>
        <v>#N/A</v>
      </c>
      <c r="X18" s="8" t="e">
        <f t="shared" si="20"/>
        <v>#N/A</v>
      </c>
      <c r="Y18" s="8" t="e">
        <f t="shared" si="21"/>
        <v>#N/A</v>
      </c>
      <c r="Z18" s="8" t="e">
        <f t="shared" si="22"/>
        <v>#N/A</v>
      </c>
      <c r="AA18" s="10" t="e">
        <f t="shared" si="23"/>
        <v>#N/A</v>
      </c>
    </row>
    <row r="19" spans="1:27" x14ac:dyDescent="0.25">
      <c r="A19" s="73">
        <f>Betriebskostenersparnis!I19</f>
        <v>43275.934657032951</v>
      </c>
      <c r="B19" s="74">
        <v>32000</v>
      </c>
      <c r="C19" s="320">
        <f t="shared" si="14"/>
        <v>0</v>
      </c>
      <c r="D19" s="62">
        <f t="shared" si="9"/>
        <v>4.6215061924144294</v>
      </c>
      <c r="E19" s="63">
        <f t="shared" si="9"/>
        <v>9.2430123848288588</v>
      </c>
      <c r="F19" s="63">
        <f t="shared" si="9"/>
        <v>13.864518577243288</v>
      </c>
      <c r="G19" s="63">
        <f t="shared" si="10"/>
        <v>18.486024769657718</v>
      </c>
      <c r="H19" s="63">
        <f t="shared" si="24"/>
        <v>23.107530962072147</v>
      </c>
      <c r="I19" s="63">
        <f t="shared" si="24"/>
        <v>27.729037154486576</v>
      </c>
      <c r="J19" s="63">
        <f t="shared" si="24"/>
        <v>32.350543346901006</v>
      </c>
      <c r="K19" s="63">
        <f t="shared" si="24"/>
        <v>36.972049539315435</v>
      </c>
      <c r="L19" s="63">
        <f t="shared" si="24"/>
        <v>41.593555731729865</v>
      </c>
      <c r="M19" s="64">
        <f t="shared" si="25"/>
        <v>46.215061924144294</v>
      </c>
      <c r="O19" s="93"/>
      <c r="P19" s="74">
        <v>32000</v>
      </c>
      <c r="Q19" s="325">
        <v>0</v>
      </c>
      <c r="R19" s="102">
        <f t="shared" si="12"/>
        <v>5.0492155507664558</v>
      </c>
      <c r="S19" s="8">
        <f t="shared" si="15"/>
        <v>10.98649922397804</v>
      </c>
      <c r="T19" s="8">
        <f t="shared" si="16"/>
        <v>18.192345914019757</v>
      </c>
      <c r="U19" s="8">
        <f t="shared" si="17"/>
        <v>27.36035389364168</v>
      </c>
      <c r="V19" s="8">
        <f t="shared" si="18"/>
        <v>39.976035473185597</v>
      </c>
      <c r="W19" s="8" t="e">
        <f t="shared" si="19"/>
        <v>#N/A</v>
      </c>
      <c r="X19" s="8" t="e">
        <f t="shared" si="20"/>
        <v>#N/A</v>
      </c>
      <c r="Y19" s="8" t="e">
        <f t="shared" si="21"/>
        <v>#N/A</v>
      </c>
      <c r="Z19" s="8" t="e">
        <f t="shared" si="22"/>
        <v>#N/A</v>
      </c>
      <c r="AA19" s="10" t="e">
        <f t="shared" si="23"/>
        <v>#N/A</v>
      </c>
    </row>
    <row r="20" spans="1:27" x14ac:dyDescent="0.25">
      <c r="A20" s="73">
        <f>Betriebskostenersparnis!I20</f>
        <v>45980.680573097503</v>
      </c>
      <c r="B20" s="74">
        <v>34000</v>
      </c>
      <c r="C20" s="320">
        <f t="shared" si="14"/>
        <v>0</v>
      </c>
      <c r="D20" s="62">
        <f t="shared" ref="D20:F23" si="26">D$2/$A20</f>
        <v>4.3496528869782871</v>
      </c>
      <c r="E20" s="63">
        <f t="shared" si="26"/>
        <v>8.6993057739565742</v>
      </c>
      <c r="F20" s="63">
        <f t="shared" si="26"/>
        <v>13.048958660934861</v>
      </c>
      <c r="G20" s="63">
        <f>G$2/$A20</f>
        <v>17.398611547913148</v>
      </c>
      <c r="H20" s="63">
        <f t="shared" si="24"/>
        <v>21.748264434891436</v>
      </c>
      <c r="I20" s="63">
        <f t="shared" si="24"/>
        <v>26.097917321869723</v>
      </c>
      <c r="J20" s="63">
        <f t="shared" si="24"/>
        <v>30.44757020884801</v>
      </c>
      <c r="K20" s="63">
        <f t="shared" si="24"/>
        <v>34.797223095826297</v>
      </c>
      <c r="L20" s="63">
        <f t="shared" si="24"/>
        <v>39.146875982804588</v>
      </c>
      <c r="M20" s="64">
        <f t="shared" si="25"/>
        <v>43.496528869782871</v>
      </c>
      <c r="O20" s="93"/>
      <c r="P20" s="74">
        <v>34000</v>
      </c>
      <c r="Q20" s="325">
        <v>0</v>
      </c>
      <c r="R20" s="102">
        <f t="shared" si="12"/>
        <v>4.7304003666806684</v>
      </c>
      <c r="S20" s="8">
        <f t="shared" si="15"/>
        <v>10.231442180110808</v>
      </c>
      <c r="T20" s="8">
        <f t="shared" si="16"/>
        <v>16.804030967554187</v>
      </c>
      <c r="U20" s="8">
        <f t="shared" si="17"/>
        <v>24.969124354625457</v>
      </c>
      <c r="V20" s="8">
        <f t="shared" si="18"/>
        <v>35.7538435964344</v>
      </c>
      <c r="W20" s="8" t="e">
        <f t="shared" si="19"/>
        <v>#N/A</v>
      </c>
      <c r="X20" s="8" t="e">
        <f t="shared" si="20"/>
        <v>#N/A</v>
      </c>
      <c r="Y20" s="8" t="e">
        <f t="shared" si="21"/>
        <v>#N/A</v>
      </c>
      <c r="Z20" s="8" t="e">
        <f t="shared" si="22"/>
        <v>#N/A</v>
      </c>
      <c r="AA20" s="10" t="e">
        <f t="shared" si="23"/>
        <v>#N/A</v>
      </c>
    </row>
    <row r="21" spans="1:27" x14ac:dyDescent="0.25">
      <c r="A21" s="73">
        <f>Betriebskostenersparnis!I21</f>
        <v>48685.426489162113</v>
      </c>
      <c r="B21" s="74">
        <v>36000</v>
      </c>
      <c r="C21" s="320">
        <f t="shared" si="14"/>
        <v>0</v>
      </c>
      <c r="D21" s="62">
        <f t="shared" si="26"/>
        <v>4.1080055043683776</v>
      </c>
      <c r="E21" s="63">
        <f t="shared" si="26"/>
        <v>8.2160110087367553</v>
      </c>
      <c r="F21" s="63">
        <f t="shared" si="26"/>
        <v>12.324016513105134</v>
      </c>
      <c r="G21" s="63">
        <f>G$2/$A21</f>
        <v>16.432022017473511</v>
      </c>
      <c r="H21" s="63">
        <f t="shared" si="24"/>
        <v>20.540027521841889</v>
      </c>
      <c r="I21" s="63">
        <f t="shared" si="24"/>
        <v>24.648033026210268</v>
      </c>
      <c r="J21" s="63">
        <f t="shared" si="24"/>
        <v>28.756038530578646</v>
      </c>
      <c r="K21" s="63">
        <f t="shared" si="24"/>
        <v>32.864044034947021</v>
      </c>
      <c r="L21" s="63">
        <f t="shared" si="24"/>
        <v>36.9720495393154</v>
      </c>
      <c r="M21" s="64">
        <f t="shared" si="25"/>
        <v>41.080055043683778</v>
      </c>
      <c r="O21" s="93"/>
      <c r="P21" s="74">
        <v>36000</v>
      </c>
      <c r="Q21" s="325">
        <v>0</v>
      </c>
      <c r="R21" s="102">
        <f t="shared" si="12"/>
        <v>4.4495095415103005</v>
      </c>
      <c r="S21" s="8">
        <f t="shared" si="15"/>
        <v>9.5741415517282675</v>
      </c>
      <c r="T21" s="8">
        <f t="shared" si="16"/>
        <v>15.6160556204423</v>
      </c>
      <c r="U21" s="8">
        <f t="shared" si="17"/>
        <v>22.976799945977604</v>
      </c>
      <c r="V21" s="8">
        <f t="shared" si="18"/>
        <v>32.397653966142691</v>
      </c>
      <c r="W21" s="8">
        <f t="shared" si="19"/>
        <v>45.500014160168796</v>
      </c>
      <c r="X21" s="8" t="e">
        <f t="shared" si="20"/>
        <v>#N/A</v>
      </c>
      <c r="Y21" s="8" t="e">
        <f t="shared" si="21"/>
        <v>#N/A</v>
      </c>
      <c r="Z21" s="8" t="e">
        <f t="shared" si="22"/>
        <v>#N/A</v>
      </c>
      <c r="AA21" s="10" t="e">
        <f t="shared" si="23"/>
        <v>#N/A</v>
      </c>
    </row>
    <row r="22" spans="1:27" x14ac:dyDescent="0.25">
      <c r="A22" s="73">
        <f>Betriebskostenersparnis!I22</f>
        <v>51390.172405226695</v>
      </c>
      <c r="B22" s="74">
        <v>38000</v>
      </c>
      <c r="C22" s="320">
        <f t="shared" si="14"/>
        <v>0</v>
      </c>
      <c r="D22" s="62">
        <f t="shared" si="26"/>
        <v>3.8917946883489885</v>
      </c>
      <c r="E22" s="63">
        <f t="shared" si="26"/>
        <v>7.7835893766979769</v>
      </c>
      <c r="F22" s="63">
        <f t="shared" si="26"/>
        <v>11.675384065046964</v>
      </c>
      <c r="G22" s="63">
        <f>G$2/$A22</f>
        <v>15.567178753395954</v>
      </c>
      <c r="H22" s="63">
        <f t="shared" si="24"/>
        <v>19.458973441744941</v>
      </c>
      <c r="I22" s="63">
        <f t="shared" si="24"/>
        <v>23.350768130093929</v>
      </c>
      <c r="J22" s="63">
        <f t="shared" si="24"/>
        <v>27.242562818442916</v>
      </c>
      <c r="K22" s="63">
        <f t="shared" si="24"/>
        <v>31.134357506791908</v>
      </c>
      <c r="L22" s="63">
        <f t="shared" si="24"/>
        <v>35.026152195140895</v>
      </c>
      <c r="M22" s="64">
        <f t="shared" si="25"/>
        <v>38.917946883489883</v>
      </c>
      <c r="O22" s="93"/>
      <c r="P22" s="74">
        <v>38000</v>
      </c>
      <c r="Q22" s="325">
        <v>0</v>
      </c>
      <c r="R22" s="102">
        <f t="shared" si="12"/>
        <v>4.2001478968675618</v>
      </c>
      <c r="S22" s="8">
        <f t="shared" si="15"/>
        <v>8.9966636609327235</v>
      </c>
      <c r="T22" s="8">
        <f t="shared" si="16"/>
        <v>14.587375191785666</v>
      </c>
      <c r="U22" s="8">
        <f t="shared" si="17"/>
        <v>21.288503944861869</v>
      </c>
      <c r="V22" s="8">
        <f t="shared" si="18"/>
        <v>29.653277745447117</v>
      </c>
      <c r="W22" s="8">
        <f t="shared" si="19"/>
        <v>40.790482502601066</v>
      </c>
      <c r="X22" s="8" t="e">
        <f t="shared" si="20"/>
        <v>#N/A</v>
      </c>
      <c r="Y22" s="8" t="e">
        <f t="shared" si="21"/>
        <v>#N/A</v>
      </c>
      <c r="Z22" s="8" t="e">
        <f t="shared" si="22"/>
        <v>#N/A</v>
      </c>
      <c r="AA22" s="10" t="e">
        <f t="shared" si="23"/>
        <v>#N/A</v>
      </c>
    </row>
    <row r="23" spans="1:27" x14ac:dyDescent="0.25">
      <c r="A23" s="75">
        <f>Betriebskostenersparnis!I23</f>
        <v>54094.918321291232</v>
      </c>
      <c r="B23" s="76">
        <v>40000</v>
      </c>
      <c r="C23" s="321">
        <f t="shared" si="14"/>
        <v>0</v>
      </c>
      <c r="D23" s="65">
        <f t="shared" si="26"/>
        <v>3.6972049539315406</v>
      </c>
      <c r="E23" s="66">
        <f t="shared" si="26"/>
        <v>7.3944099078630812</v>
      </c>
      <c r="F23" s="66">
        <f t="shared" si="26"/>
        <v>11.091614861794621</v>
      </c>
      <c r="G23" s="66">
        <f>G$2/$A23</f>
        <v>14.788819815726162</v>
      </c>
      <c r="H23" s="66">
        <f t="shared" si="24"/>
        <v>18.486024769657703</v>
      </c>
      <c r="I23" s="66">
        <f t="shared" si="24"/>
        <v>22.183229723589243</v>
      </c>
      <c r="J23" s="66">
        <f t="shared" si="24"/>
        <v>25.880434677520785</v>
      </c>
      <c r="K23" s="66">
        <f t="shared" si="24"/>
        <v>29.577639631452325</v>
      </c>
      <c r="L23" s="66">
        <f t="shared" si="24"/>
        <v>33.274844585383867</v>
      </c>
      <c r="M23" s="67">
        <f t="shared" si="25"/>
        <v>36.972049539315407</v>
      </c>
      <c r="O23" s="94"/>
      <c r="P23" s="76">
        <v>40000</v>
      </c>
      <c r="Q23" s="326">
        <v>0</v>
      </c>
      <c r="R23" s="103">
        <f t="shared" si="12"/>
        <v>3.9772831774713149</v>
      </c>
      <c r="S23" s="104">
        <f t="shared" si="15"/>
        <v>8.4852295343711823</v>
      </c>
      <c r="T23" s="104">
        <f t="shared" si="16"/>
        <v>13.687569550783936</v>
      </c>
      <c r="U23" s="104">
        <f t="shared" si="17"/>
        <v>19.837878222110046</v>
      </c>
      <c r="V23" s="104">
        <f t="shared" si="18"/>
        <v>27.360353893641648</v>
      </c>
      <c r="W23" s="104">
        <f t="shared" si="19"/>
        <v>37.048493986814485</v>
      </c>
      <c r="X23" s="104" t="e">
        <f t="shared" si="20"/>
        <v>#N/A</v>
      </c>
      <c r="Y23" s="104" t="e">
        <f t="shared" si="21"/>
        <v>#N/A</v>
      </c>
      <c r="Z23" s="104" t="e">
        <f t="shared" si="22"/>
        <v>#N/A</v>
      </c>
      <c r="AA23" s="105" t="e">
        <f t="shared" si="23"/>
        <v>#N/A</v>
      </c>
    </row>
    <row r="24" spans="1:27" x14ac:dyDescent="0.25">
      <c r="G24" s="47"/>
      <c r="H24" s="47"/>
      <c r="I24" s="47"/>
      <c r="J24" s="47"/>
      <c r="K24" s="47"/>
      <c r="L24" s="47"/>
      <c r="M24" s="47"/>
    </row>
    <row r="26" spans="1:27" ht="16.5" thickBot="1" x14ac:dyDescent="0.3"/>
    <row r="27" spans="1:27" ht="48.75" customHeight="1" thickBot="1" x14ac:dyDescent="0.3">
      <c r="A27" s="81" t="s">
        <v>86</v>
      </c>
      <c r="B27" s="82" t="s">
        <v>268</v>
      </c>
      <c r="C27" s="1"/>
      <c r="D27" s="1"/>
      <c r="F27" s="1"/>
      <c r="O27" s="81" t="s">
        <v>85</v>
      </c>
      <c r="P27" s="82">
        <f>'Dateneingabe und Ergebnisse'!A3</f>
        <v>0</v>
      </c>
    </row>
    <row r="28" spans="1:27" x14ac:dyDescent="0.25">
      <c r="A28" s="60" t="s">
        <v>70</v>
      </c>
      <c r="B28" s="61" t="s">
        <v>2</v>
      </c>
      <c r="C28" s="3" t="s">
        <v>266</v>
      </c>
      <c r="D28" s="3" t="s">
        <v>84</v>
      </c>
      <c r="F28" s="1"/>
      <c r="O28" s="60" t="s">
        <v>70</v>
      </c>
      <c r="P28" s="61" t="s">
        <v>2</v>
      </c>
      <c r="Q28" s="3" t="s">
        <v>74</v>
      </c>
      <c r="S28" s="61"/>
      <c r="X28"/>
    </row>
    <row r="29" spans="1:27" x14ac:dyDescent="0.25">
      <c r="A29" s="45" t="s">
        <v>28</v>
      </c>
      <c r="B29" s="44" t="s">
        <v>38</v>
      </c>
      <c r="C29" s="1" t="s">
        <v>69</v>
      </c>
      <c r="D29" s="1" t="s">
        <v>83</v>
      </c>
      <c r="F29" s="1"/>
      <c r="O29" s="45" t="s">
        <v>28</v>
      </c>
      <c r="P29" s="44" t="s">
        <v>38</v>
      </c>
      <c r="S29" s="44"/>
      <c r="X29"/>
    </row>
    <row r="30" spans="1:27" x14ac:dyDescent="0.25">
      <c r="C30" s="1">
        <v>0</v>
      </c>
      <c r="D30" s="47"/>
      <c r="F30" s="1"/>
      <c r="O30" s="46"/>
      <c r="P30" s="46">
        <v>0</v>
      </c>
      <c r="Q30" s="361">
        <f>Q31</f>
        <v>11.863111079989181</v>
      </c>
      <c r="S30" s="46"/>
      <c r="X30"/>
    </row>
    <row r="31" spans="1:27" x14ac:dyDescent="0.25">
      <c r="A31" s="58">
        <f>Betriebskostenersparnis!I24</f>
        <v>20285.594370484199</v>
      </c>
      <c r="B31" s="58">
        <f>Betriebskostenersparnis!B24</f>
        <v>15000</v>
      </c>
      <c r="C31" s="59">
        <f>IF('Berechnung Grafik Dynamisch  2'!Q18&lt;0,'Dateneingabe und Ergebnisse'!F74,'Dateneingabe und Ergebnisse'!F75)</f>
        <v>200000</v>
      </c>
      <c r="D31" s="286">
        <f>C31/A31</f>
        <v>9.8592132104841141</v>
      </c>
      <c r="F31" s="1"/>
      <c r="O31" s="58">
        <f>A31</f>
        <v>20285.594370484199</v>
      </c>
      <c r="P31" s="58">
        <f>Betriebskostenersparnis!B24</f>
        <v>15000</v>
      </c>
      <c r="Q31" s="362">
        <f>IF(ISERROR(LOG(1/(1-$O$3*D31),1+$O$3)),"",(LOG(1/(1-$O$3*D31),1+$O$3)))</f>
        <v>11.863111079989181</v>
      </c>
      <c r="S31" s="58"/>
      <c r="X31"/>
    </row>
    <row r="32" spans="1:27" x14ac:dyDescent="0.25">
      <c r="B32" s="58"/>
      <c r="C32" s="58">
        <f>C31</f>
        <v>200000</v>
      </c>
      <c r="D32" s="58"/>
      <c r="E32" s="58"/>
      <c r="F32" s="58"/>
      <c r="O32" s="46"/>
      <c r="P32" s="58">
        <f>P31</f>
        <v>15000</v>
      </c>
      <c r="Q32" s="1">
        <v>0</v>
      </c>
      <c r="S32" s="58"/>
      <c r="X32"/>
    </row>
    <row r="33" spans="1:27" ht="16.5" thickBot="1" x14ac:dyDescent="0.3"/>
    <row r="34" spans="1:27" ht="18" thickBot="1" x14ac:dyDescent="0.3">
      <c r="A34" s="81" t="s">
        <v>264</v>
      </c>
      <c r="B34" s="82"/>
      <c r="O34" s="81" t="s">
        <v>264</v>
      </c>
      <c r="P34" s="82"/>
      <c r="Q34" s="46"/>
      <c r="R34" s="46"/>
      <c r="S34" s="46"/>
      <c r="T34" s="46"/>
      <c r="Y34" s="1"/>
      <c r="Z34" s="1"/>
      <c r="AA34" s="1"/>
    </row>
    <row r="35" spans="1:27" x14ac:dyDescent="0.25">
      <c r="A35" s="60" t="s">
        <v>70</v>
      </c>
      <c r="B35" s="61" t="s">
        <v>2</v>
      </c>
      <c r="C35" s="61"/>
      <c r="O35" s="60" t="s">
        <v>70</v>
      </c>
      <c r="P35" s="61" t="s">
        <v>2</v>
      </c>
      <c r="Q35" s="61"/>
      <c r="R35" s="46"/>
      <c r="S35" s="46"/>
      <c r="T35" s="46"/>
      <c r="Y35" s="1"/>
      <c r="Z35" s="1"/>
      <c r="AA35" s="1"/>
    </row>
    <row r="36" spans="1:27" x14ac:dyDescent="0.25">
      <c r="A36" s="45" t="s">
        <v>28</v>
      </c>
      <c r="B36" s="44" t="s">
        <v>38</v>
      </c>
      <c r="C36" s="712" t="s">
        <v>269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4"/>
      <c r="O36" s="45" t="s">
        <v>28</v>
      </c>
      <c r="P36" s="44" t="s">
        <v>38</v>
      </c>
      <c r="Q36" s="708" t="s">
        <v>265</v>
      </c>
      <c r="R36" s="703"/>
      <c r="S36" s="703"/>
      <c r="T36" s="703"/>
      <c r="U36" s="703"/>
      <c r="V36" s="703"/>
      <c r="W36" s="703"/>
      <c r="X36" s="703"/>
      <c r="Y36" s="703"/>
      <c r="Z36" s="703"/>
      <c r="AA36" s="704"/>
    </row>
    <row r="37" spans="1:27" x14ac:dyDescent="0.25">
      <c r="A37" s="313">
        <f>A31</f>
        <v>20285.594370484199</v>
      </c>
      <c r="B37" s="314">
        <f>B31</f>
        <v>15000</v>
      </c>
      <c r="C37" s="327">
        <f t="shared" ref="C37:M37" si="27">C$2/$A37</f>
        <v>0</v>
      </c>
      <c r="D37" s="315">
        <f t="shared" si="27"/>
        <v>9.8592132104841141</v>
      </c>
      <c r="E37" s="315">
        <f t="shared" si="27"/>
        <v>19.718426420968228</v>
      </c>
      <c r="F37" s="315">
        <f t="shared" si="27"/>
        <v>29.577639631452342</v>
      </c>
      <c r="G37" s="315">
        <f t="shared" si="27"/>
        <v>39.436852841936457</v>
      </c>
      <c r="H37" s="315">
        <f t="shared" si="27"/>
        <v>49.296066052420571</v>
      </c>
      <c r="I37" s="315">
        <f t="shared" si="27"/>
        <v>59.155279262904685</v>
      </c>
      <c r="J37" s="315">
        <f t="shared" si="27"/>
        <v>69.014492473388799</v>
      </c>
      <c r="K37" s="315">
        <f t="shared" si="27"/>
        <v>78.873705683872913</v>
      </c>
      <c r="L37" s="315">
        <f t="shared" si="27"/>
        <v>88.732918894357027</v>
      </c>
      <c r="M37" s="316">
        <f t="shared" si="27"/>
        <v>98.592132104841141</v>
      </c>
      <c r="O37" s="313">
        <f>O31</f>
        <v>20285.594370484199</v>
      </c>
      <c r="P37" s="317">
        <f>P31</f>
        <v>15000</v>
      </c>
      <c r="Q37" s="327">
        <v>0</v>
      </c>
      <c r="R37" s="328">
        <f t="shared" ref="R37" si="28">IF(ISERROR(LOG(1/(1-$O$3*D37),1+$O$3)),#N/A,IF(LOG(1/(1-$O$3*D37),1+$O$3)&gt;50,#N/A,LOG(1/(1-$O$3*D37),1+$O$3)))</f>
        <v>11.863111079989181</v>
      </c>
      <c r="S37" s="328">
        <f t="shared" ref="S37" si="29">IF(ISERROR(LOG(1/(1-$O$3*E37),1+$O$3)),#N/A,IF(LOG(1/(1-$O$3*E37),1+$O$3)&gt;50,#N/A,LOG(1/(1-$O$3*E37),1+$O$3)))</f>
        <v>30.291911053731639</v>
      </c>
      <c r="T37" s="328" t="e">
        <f t="shared" ref="T37" si="30">IF(ISERROR(LOG(1/(1-$O$3*F37),1+$O$3)),#N/A,IF(LOG(1/(1-$O$3*F37),1+$O$3)&gt;50,#N/A,LOG(1/(1-$O$3*F37),1+$O$3)))</f>
        <v>#N/A</v>
      </c>
      <c r="U37" s="328" t="e">
        <f t="shared" ref="U37" si="31">IF(ISERROR(LOG(1/(1-$O$3*G37),1+$O$3)),#N/A,IF(LOG(1/(1-$O$3*G37),1+$O$3)&gt;50,#N/A,LOG(1/(1-$O$3*G37),1+$O$3)))</f>
        <v>#N/A</v>
      </c>
      <c r="V37" s="328" t="e">
        <f t="shared" ref="V37" si="32">IF(ISERROR(LOG(1/(1-$O$3*H37),1+$O$3)),#N/A,IF(LOG(1/(1-$O$3*H37),1+$O$3)&gt;50,#N/A,LOG(1/(1-$O$3*H37),1+$O$3)))</f>
        <v>#N/A</v>
      </c>
      <c r="W37" s="328" t="e">
        <f t="shared" ref="W37" si="33">IF(ISERROR(LOG(1/(1-$O$3*I37),1+$O$3)),#N/A,IF(LOG(1/(1-$O$3*I37),1+$O$3)&gt;50,#N/A,LOG(1/(1-$O$3*I37),1+$O$3)))</f>
        <v>#N/A</v>
      </c>
      <c r="X37" s="328" t="e">
        <f t="shared" ref="X37" si="34">IF(ISERROR(LOG(1/(1-$O$3*J37),1+$O$3)),#N/A,IF(LOG(1/(1-$O$3*J37),1+$O$3)&gt;50,#N/A,LOG(1/(1-$O$3*J37),1+$O$3)))</f>
        <v>#N/A</v>
      </c>
      <c r="Y37" s="328" t="e">
        <f t="shared" ref="Y37" si="35">IF(ISERROR(LOG(1/(1-$O$3*K37),1+$O$3)),#N/A,IF(LOG(1/(1-$O$3*K37),1+$O$3)&gt;50,#N/A,LOG(1/(1-$O$3*K37),1+$O$3)))</f>
        <v>#N/A</v>
      </c>
      <c r="Z37" s="328" t="e">
        <f t="shared" ref="Z37" si="36">IF(ISERROR(LOG(1/(1-$O$3*L37),1+$O$3)),#N/A,IF(LOG(1/(1-$O$3*L37),1+$O$3)&gt;50,#N/A,LOG(1/(1-$O$3*L37),1+$O$3)))</f>
        <v>#N/A</v>
      </c>
      <c r="AA37" s="329" t="e">
        <f t="shared" ref="AA37" si="37">IF(ISERROR(LOG(1/(1-$O$3*M37),1+$O$3)),#N/A,IF(LOG(1/(1-$O$3*M37),1+$O$3)&gt;50,#N/A,LOG(1/(1-$O$3*M37),1+$O$3)))</f>
        <v>#N/A</v>
      </c>
    </row>
  </sheetData>
  <mergeCells count="6">
    <mergeCell ref="Q36:AA36"/>
    <mergeCell ref="C36:M36"/>
    <mergeCell ref="G3:M3"/>
    <mergeCell ref="C1:M1"/>
    <mergeCell ref="Q1:AA1"/>
    <mergeCell ref="Q3:AA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2:U4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9" sqref="C19"/>
    </sheetView>
  </sheetViews>
  <sheetFormatPr baseColWidth="10" defaultRowHeight="15.75" x14ac:dyDescent="0.25"/>
  <cols>
    <col min="1" max="1" width="12.125" style="14" customWidth="1"/>
    <col min="2" max="2" width="16.125" style="343" customWidth="1"/>
    <col min="3" max="3" width="30.5" style="343" customWidth="1"/>
    <col min="4" max="4" width="20.75" style="343" customWidth="1"/>
    <col min="5" max="5" width="28.25" style="343" customWidth="1"/>
    <col min="6" max="6" width="14" style="343" customWidth="1"/>
    <col min="7" max="7" width="17.375" style="347" customWidth="1"/>
    <col min="8" max="8" width="26.25" style="347" customWidth="1"/>
    <col min="9" max="11" width="20.75" style="347" customWidth="1"/>
    <col min="12" max="12" width="26.625" style="347" customWidth="1"/>
    <col min="13" max="13" width="14.875" style="347" customWidth="1"/>
    <col min="14" max="14" width="11" style="14"/>
    <col min="15" max="15" width="29" style="14" customWidth="1"/>
    <col min="16" max="17" width="30.625" style="14" customWidth="1"/>
    <col min="19" max="19" width="30.625" style="14" customWidth="1"/>
    <col min="20" max="20" width="27.75" style="14" customWidth="1"/>
    <col min="21" max="21" width="30.375" style="14" customWidth="1"/>
    <col min="22" max="16384" width="11" style="14"/>
  </cols>
  <sheetData>
    <row r="2" spans="1:21" ht="20.25" x14ac:dyDescent="0.3">
      <c r="B2" s="717" t="s">
        <v>206</v>
      </c>
      <c r="C2" s="718"/>
      <c r="D2" s="718"/>
      <c r="E2" s="718"/>
      <c r="F2" s="719"/>
      <c r="G2" s="720" t="s">
        <v>204</v>
      </c>
      <c r="H2" s="721"/>
      <c r="I2" s="721"/>
      <c r="J2" s="721"/>
      <c r="K2" s="721"/>
      <c r="L2" s="721"/>
      <c r="M2" s="722"/>
      <c r="N2" s="288"/>
      <c r="O2" s="289"/>
      <c r="P2" s="289"/>
      <c r="Q2" s="289"/>
      <c r="S2" s="289"/>
    </row>
    <row r="3" spans="1:21" x14ac:dyDescent="0.25">
      <c r="A3" s="12" t="s">
        <v>201</v>
      </c>
      <c r="B3" s="335" t="s">
        <v>73</v>
      </c>
      <c r="C3" s="335" t="s">
        <v>238</v>
      </c>
      <c r="D3" s="336" t="s">
        <v>202</v>
      </c>
      <c r="E3" s="336" t="s">
        <v>280</v>
      </c>
      <c r="F3" s="337" t="s">
        <v>203</v>
      </c>
      <c r="G3" s="344" t="s">
        <v>73</v>
      </c>
      <c r="H3" s="345" t="s">
        <v>238</v>
      </c>
      <c r="I3" s="345" t="s">
        <v>202</v>
      </c>
      <c r="J3" s="345" t="s">
        <v>205</v>
      </c>
      <c r="K3" s="345" t="s">
        <v>236</v>
      </c>
      <c r="L3" s="345" t="s">
        <v>237</v>
      </c>
      <c r="M3" s="345" t="s">
        <v>203</v>
      </c>
      <c r="N3" s="290" t="s">
        <v>201</v>
      </c>
      <c r="O3" s="291" t="s">
        <v>207</v>
      </c>
      <c r="P3" s="291" t="s">
        <v>208</v>
      </c>
      <c r="Q3" s="291" t="s">
        <v>210</v>
      </c>
      <c r="S3" s="291"/>
      <c r="T3" s="285" t="s">
        <v>209</v>
      </c>
      <c r="U3" s="291" t="s">
        <v>211</v>
      </c>
    </row>
    <row r="4" spans="1:21" x14ac:dyDescent="0.25">
      <c r="A4" s="12"/>
      <c r="B4" s="335"/>
      <c r="C4" s="336"/>
      <c r="D4" s="336"/>
      <c r="E4" s="336"/>
      <c r="F4" s="337"/>
      <c r="G4" s="344"/>
      <c r="H4" s="345"/>
      <c r="I4" s="345"/>
      <c r="J4" s="345"/>
      <c r="K4" s="345"/>
      <c r="L4" s="345"/>
      <c r="M4" s="345"/>
      <c r="N4" s="290"/>
      <c r="O4" s="291" t="s">
        <v>239</v>
      </c>
      <c r="P4" s="291" t="s">
        <v>239</v>
      </c>
      <c r="Q4" s="291"/>
      <c r="S4" s="291"/>
      <c r="T4" s="285"/>
      <c r="U4" s="291"/>
    </row>
    <row r="5" spans="1:21" x14ac:dyDescent="0.25">
      <c r="A5" s="3">
        <v>0</v>
      </c>
      <c r="B5" s="333">
        <f>'Dateneingabe und Ergebnisse'!F64</f>
        <v>600000</v>
      </c>
      <c r="C5" s="363">
        <f>B5</f>
        <v>600000</v>
      </c>
      <c r="D5" s="336">
        <v>0</v>
      </c>
      <c r="E5" s="336"/>
      <c r="F5" s="338">
        <f>B5+E5</f>
        <v>600000</v>
      </c>
      <c r="G5" s="297">
        <f>'Dateneingabe und Ergebnisse'!I64</f>
        <v>800000</v>
      </c>
      <c r="H5" s="348">
        <f>G5</f>
        <v>800000</v>
      </c>
      <c r="I5" s="345">
        <v>0</v>
      </c>
      <c r="J5" s="345">
        <v>0</v>
      </c>
      <c r="K5" s="345">
        <f>I5+J5</f>
        <v>0</v>
      </c>
      <c r="L5" s="345">
        <v>0</v>
      </c>
      <c r="M5" s="346">
        <f>G5</f>
        <v>800000</v>
      </c>
      <c r="N5" s="294">
        <v>0</v>
      </c>
      <c r="O5" s="291">
        <f>F5/1000000</f>
        <v>0.6</v>
      </c>
      <c r="P5" s="309">
        <f>M5/1000000</f>
        <v>0.8</v>
      </c>
      <c r="Q5" s="284">
        <f>(P5-O5)*1000000</f>
        <v>200000.00000000006</v>
      </c>
      <c r="S5" s="284"/>
      <c r="T5" s="17">
        <f t="shared" ref="T5:T17" si="0">D5-I5+J5</f>
        <v>0</v>
      </c>
      <c r="U5" s="92">
        <f>(G5+G19)/T6</f>
        <v>55.211593978711022</v>
      </c>
    </row>
    <row r="6" spans="1:21" x14ac:dyDescent="0.25">
      <c r="A6" s="14">
        <v>1</v>
      </c>
      <c r="B6" s="339"/>
      <c r="C6" s="342"/>
      <c r="D6" s="298">
        <f>'Dateneingabe und Ergebnisse'!F70</f>
        <v>108390.76865479394</v>
      </c>
      <c r="E6" s="340">
        <f>D6/(1+'Dateneingabe und Ergebnisse'!$F$58/100)^A6</f>
        <v>105233.7559755281</v>
      </c>
      <c r="F6" s="341">
        <f>F5+E6</f>
        <v>705233.75597552815</v>
      </c>
      <c r="G6" s="347">
        <v>0</v>
      </c>
      <c r="I6" s="298">
        <f>'Dateneingabe und Ergebnisse'!I66+'Dateneingabe und Ergebnisse'!I67+'Dateneingabe und Ergebnisse'!I68</f>
        <v>88105.174284309731</v>
      </c>
      <c r="J6" s="298">
        <f>Bemessung!BT56</f>
        <v>0</v>
      </c>
      <c r="K6" s="348">
        <f>I6-J6</f>
        <v>88105.174284309731</v>
      </c>
      <c r="L6" s="298">
        <f>K6/(1+'Dateneingabe und Ergebnisse'!$F$58/100)^A6</f>
        <v>85539.004159524004</v>
      </c>
      <c r="M6" s="348">
        <f>M5+L6</f>
        <v>885539.00415952399</v>
      </c>
      <c r="N6" s="292">
        <f>A6</f>
        <v>1</v>
      </c>
      <c r="O6" s="291">
        <f t="shared" ref="O6:O17" si="1">F6/1000000</f>
        <v>0.70523375597552818</v>
      </c>
      <c r="P6" s="309">
        <f t="shared" ref="P6:P17" si="2">M6/1000000</f>
        <v>0.88553900415952402</v>
      </c>
      <c r="Q6" s="284">
        <f t="shared" ref="Q6:Q37" si="3">(P6-O6)*1000000</f>
        <v>180305.24818399583</v>
      </c>
      <c r="S6" s="284"/>
      <c r="T6" s="17">
        <f t="shared" si="0"/>
        <v>20285.594370484207</v>
      </c>
    </row>
    <row r="7" spans="1:21" x14ac:dyDescent="0.25">
      <c r="A7" s="14">
        <v>2</v>
      </c>
      <c r="B7" s="339"/>
      <c r="C7" s="342"/>
      <c r="D7" s="340">
        <f>D6</f>
        <v>108390.76865479394</v>
      </c>
      <c r="E7" s="340">
        <f>D7/(1+'Dateneingabe und Ergebnisse'!$F$58/100)^A7</f>
        <v>102168.69512187195</v>
      </c>
      <c r="F7" s="341">
        <f t="shared" ref="F7:F18" si="4">F6+E7</f>
        <v>807402.45109740016</v>
      </c>
      <c r="G7" s="349">
        <v>0</v>
      </c>
      <c r="H7" s="350"/>
      <c r="I7" s="348">
        <f>I6</f>
        <v>88105.174284309731</v>
      </c>
      <c r="J7" s="348">
        <f>J6</f>
        <v>0</v>
      </c>
      <c r="K7" s="348">
        <f t="shared" ref="K7:K37" si="5">I7-J7</f>
        <v>88105.174284309731</v>
      </c>
      <c r="L7" s="351">
        <f>K7/(1+'Dateneingabe und Ergebnisse'!$F$58/100)^A7</f>
        <v>83047.576853906809</v>
      </c>
      <c r="M7" s="348">
        <f t="shared" ref="M7:M18" si="6">M6+L7</f>
        <v>968586.58101343084</v>
      </c>
      <c r="N7" s="292">
        <v>2</v>
      </c>
      <c r="O7" s="291">
        <f t="shared" si="1"/>
        <v>0.80740245109740016</v>
      </c>
      <c r="P7" s="309">
        <f t="shared" si="2"/>
        <v>0.96858658101343087</v>
      </c>
      <c r="Q7" s="284">
        <f t="shared" si="3"/>
        <v>161184.12991603071</v>
      </c>
      <c r="S7" s="284"/>
      <c r="T7" s="17">
        <f t="shared" si="0"/>
        <v>20285.594370484207</v>
      </c>
    </row>
    <row r="8" spans="1:21" x14ac:dyDescent="0.25">
      <c r="A8" s="14">
        <v>3</v>
      </c>
      <c r="B8" s="339"/>
      <c r="C8" s="342"/>
      <c r="D8" s="340">
        <f t="shared" ref="D8:D22" si="7">D7</f>
        <v>108390.76865479394</v>
      </c>
      <c r="E8" s="340">
        <f>D8/(1+'Dateneingabe und Ergebnisse'!$F$58/100)^A8</f>
        <v>99192.907885312554</v>
      </c>
      <c r="F8" s="341">
        <f t="shared" si="4"/>
        <v>906595.35898271273</v>
      </c>
      <c r="G8" s="349">
        <v>0</v>
      </c>
      <c r="H8" s="350"/>
      <c r="I8" s="348">
        <f t="shared" ref="I8:J22" si="8">I7</f>
        <v>88105.174284309731</v>
      </c>
      <c r="J8" s="348">
        <f t="shared" si="8"/>
        <v>0</v>
      </c>
      <c r="K8" s="348">
        <f t="shared" si="5"/>
        <v>88105.174284309731</v>
      </c>
      <c r="L8" s="352">
        <f>K8/(1+'Dateneingabe und Ergebnisse'!$F$58/100)^A8</f>
        <v>80628.715392142534</v>
      </c>
      <c r="M8" s="348">
        <f t="shared" si="6"/>
        <v>1049215.2964055734</v>
      </c>
      <c r="N8" s="292">
        <v>3</v>
      </c>
      <c r="O8" s="291">
        <f t="shared" si="1"/>
        <v>0.90659535898271271</v>
      </c>
      <c r="P8" s="309">
        <f t="shared" si="2"/>
        <v>1.0492152964055734</v>
      </c>
      <c r="Q8" s="284">
        <f t="shared" si="3"/>
        <v>142619.93742286073</v>
      </c>
      <c r="S8" s="284"/>
      <c r="T8" s="17">
        <f t="shared" si="0"/>
        <v>20285.594370484207</v>
      </c>
    </row>
    <row r="9" spans="1:21" x14ac:dyDescent="0.25">
      <c r="A9" s="14">
        <v>4</v>
      </c>
      <c r="B9" s="339"/>
      <c r="C9" s="342"/>
      <c r="D9" s="340">
        <f t="shared" si="7"/>
        <v>108390.76865479394</v>
      </c>
      <c r="E9" s="340">
        <f>D9/(1+'Dateneingabe und Ergebnisse'!$F$58/100)^A9</f>
        <v>96303.794063410256</v>
      </c>
      <c r="F9" s="341">
        <f t="shared" si="4"/>
        <v>1002899.153046123</v>
      </c>
      <c r="G9" s="349">
        <v>0</v>
      </c>
      <c r="H9" s="350"/>
      <c r="I9" s="348">
        <f t="shared" si="8"/>
        <v>88105.174284309731</v>
      </c>
      <c r="J9" s="348">
        <f t="shared" si="8"/>
        <v>0</v>
      </c>
      <c r="K9" s="348">
        <f t="shared" si="5"/>
        <v>88105.174284309731</v>
      </c>
      <c r="L9" s="352">
        <f>K9/(1+'Dateneingabe und Ergebnisse'!$F$58/100)^A9</f>
        <v>78280.306205963629</v>
      </c>
      <c r="M9" s="348">
        <f t="shared" si="6"/>
        <v>1127495.6026115371</v>
      </c>
      <c r="N9" s="292">
        <v>4</v>
      </c>
      <c r="O9" s="291">
        <f t="shared" si="1"/>
        <v>1.0028991530461231</v>
      </c>
      <c r="P9" s="309">
        <f t="shared" si="2"/>
        <v>1.127495602611537</v>
      </c>
      <c r="Q9" s="284">
        <f t="shared" si="3"/>
        <v>124596.44956541393</v>
      </c>
      <c r="S9" s="284"/>
      <c r="T9" s="17">
        <f t="shared" si="0"/>
        <v>20285.594370484207</v>
      </c>
    </row>
    <row r="10" spans="1:21" x14ac:dyDescent="0.25">
      <c r="A10" s="14">
        <v>5</v>
      </c>
      <c r="B10" s="339"/>
      <c r="C10" s="342"/>
      <c r="D10" s="340">
        <f t="shared" si="7"/>
        <v>108390.76865479394</v>
      </c>
      <c r="E10" s="340">
        <f>D10/(1+'Dateneingabe und Ergebnisse'!$F$58/100)^A10</f>
        <v>93498.829187776952</v>
      </c>
      <c r="F10" s="341">
        <f t="shared" si="4"/>
        <v>1096397.9822338999</v>
      </c>
      <c r="G10" s="349">
        <v>0</v>
      </c>
      <c r="H10" s="350"/>
      <c r="I10" s="348">
        <f t="shared" si="8"/>
        <v>88105.174284309731</v>
      </c>
      <c r="J10" s="348">
        <f t="shared" si="8"/>
        <v>0</v>
      </c>
      <c r="K10" s="348">
        <f t="shared" si="5"/>
        <v>88105.174284309731</v>
      </c>
      <c r="L10" s="352">
        <f>K10/(1+'Dateneingabe und Ergebnisse'!$F$58/100)^A10</f>
        <v>76000.297287343332</v>
      </c>
      <c r="M10" s="348">
        <f t="shared" si="6"/>
        <v>1203495.8998988804</v>
      </c>
      <c r="N10" s="292">
        <v>5</v>
      </c>
      <c r="O10" s="291">
        <f t="shared" si="1"/>
        <v>1.0963979822338998</v>
      </c>
      <c r="P10" s="309">
        <f t="shared" si="2"/>
        <v>1.2034958998988803</v>
      </c>
      <c r="Q10" s="284">
        <f t="shared" si="3"/>
        <v>107097.91766498044</v>
      </c>
      <c r="S10" s="284"/>
      <c r="T10" s="17">
        <f t="shared" si="0"/>
        <v>20285.594370484207</v>
      </c>
    </row>
    <row r="11" spans="1:21" x14ac:dyDescent="0.25">
      <c r="A11" s="14">
        <v>6</v>
      </c>
      <c r="B11" s="339"/>
      <c r="C11" s="342"/>
      <c r="D11" s="340">
        <f t="shared" si="7"/>
        <v>108390.76865479394</v>
      </c>
      <c r="E11" s="340">
        <f>D11/(1+'Dateneingabe und Ergebnisse'!$F$58/100)^A11</f>
        <v>90775.562318230048</v>
      </c>
      <c r="F11" s="341">
        <f t="shared" si="4"/>
        <v>1187173.5445521299</v>
      </c>
      <c r="G11" s="349">
        <v>0</v>
      </c>
      <c r="H11" s="350"/>
      <c r="I11" s="348">
        <f t="shared" si="8"/>
        <v>88105.174284309731</v>
      </c>
      <c r="J11" s="348">
        <f t="shared" si="8"/>
        <v>0</v>
      </c>
      <c r="K11" s="348">
        <f t="shared" si="5"/>
        <v>88105.174284309731</v>
      </c>
      <c r="L11" s="352">
        <f>K11/(1+'Dateneingabe und Ergebnisse'!$F$58/100)^A11</f>
        <v>73786.696395478953</v>
      </c>
      <c r="M11" s="348">
        <f t="shared" si="6"/>
        <v>1277282.5962943593</v>
      </c>
      <c r="N11" s="292">
        <v>6</v>
      </c>
      <c r="O11" s="291">
        <f t="shared" si="1"/>
        <v>1.1871735445521299</v>
      </c>
      <c r="P11" s="309">
        <f t="shared" si="2"/>
        <v>1.2772825962943593</v>
      </c>
      <c r="Q11" s="284">
        <f t="shared" si="3"/>
        <v>90109.051742229378</v>
      </c>
      <c r="S11" s="284"/>
      <c r="T11" s="17">
        <f t="shared" si="0"/>
        <v>20285.594370484207</v>
      </c>
    </row>
    <row r="12" spans="1:21" x14ac:dyDescent="0.25">
      <c r="A12" s="14">
        <v>7</v>
      </c>
      <c r="B12" s="339"/>
      <c r="C12" s="342"/>
      <c r="D12" s="340">
        <f t="shared" si="7"/>
        <v>108390.76865479394</v>
      </c>
      <c r="E12" s="340">
        <f>D12/(1+'Dateneingabe und Ergebnisse'!$F$58/100)^A12</f>
        <v>88131.613901194214</v>
      </c>
      <c r="F12" s="341">
        <f t="shared" si="4"/>
        <v>1275305.1584533241</v>
      </c>
      <c r="G12" s="349">
        <v>0</v>
      </c>
      <c r="H12" s="350"/>
      <c r="I12" s="348">
        <f t="shared" si="8"/>
        <v>88105.174284309731</v>
      </c>
      <c r="J12" s="348">
        <f t="shared" si="8"/>
        <v>0</v>
      </c>
      <c r="K12" s="348">
        <f t="shared" si="5"/>
        <v>88105.174284309731</v>
      </c>
      <c r="L12" s="352">
        <f>K12/(1+'Dateneingabe und Ergebnisse'!$F$58/100)^A12</f>
        <v>71637.56931599899</v>
      </c>
      <c r="M12" s="348">
        <f t="shared" si="6"/>
        <v>1348920.1656103584</v>
      </c>
      <c r="N12" s="292">
        <v>7</v>
      </c>
      <c r="O12" s="291">
        <f t="shared" si="1"/>
        <v>1.2753051584533242</v>
      </c>
      <c r="P12" s="309">
        <f t="shared" si="2"/>
        <v>1.3489201656103584</v>
      </c>
      <c r="Q12" s="284">
        <f t="shared" si="3"/>
        <v>73615.007157034284</v>
      </c>
      <c r="S12" s="284"/>
      <c r="T12" s="17">
        <f t="shared" si="0"/>
        <v>20285.594370484207</v>
      </c>
    </row>
    <row r="13" spans="1:21" x14ac:dyDescent="0.25">
      <c r="A13" s="14">
        <v>8</v>
      </c>
      <c r="B13" s="339"/>
      <c r="C13" s="342"/>
      <c r="D13" s="340">
        <f t="shared" si="7"/>
        <v>108390.76865479394</v>
      </c>
      <c r="E13" s="340">
        <f>D13/(1+'Dateneingabe und Ergebnisse'!$F$58/100)^A13</f>
        <v>85564.673690479831</v>
      </c>
      <c r="F13" s="341">
        <f t="shared" si="4"/>
        <v>1360869.8321438041</v>
      </c>
      <c r="G13" s="349">
        <v>0</v>
      </c>
      <c r="H13" s="350"/>
      <c r="I13" s="348">
        <f t="shared" si="8"/>
        <v>88105.174284309731</v>
      </c>
      <c r="J13" s="348">
        <f t="shared" si="8"/>
        <v>0</v>
      </c>
      <c r="K13" s="348">
        <f t="shared" si="5"/>
        <v>88105.174284309731</v>
      </c>
      <c r="L13" s="352">
        <f>K13/(1+'Dateneingabe und Ergebnisse'!$F$58/100)^A13</f>
        <v>69551.038170872809</v>
      </c>
      <c r="M13" s="348">
        <f t="shared" si="6"/>
        <v>1418471.2037812311</v>
      </c>
      <c r="N13" s="292">
        <v>8</v>
      </c>
      <c r="O13" s="291">
        <f t="shared" si="1"/>
        <v>1.360869832143804</v>
      </c>
      <c r="P13" s="309">
        <f t="shared" si="2"/>
        <v>1.418471203781231</v>
      </c>
      <c r="Q13" s="284">
        <f t="shared" si="3"/>
        <v>57601.371637427066</v>
      </c>
      <c r="S13" s="284"/>
      <c r="T13" s="17">
        <f t="shared" si="0"/>
        <v>20285.594370484207</v>
      </c>
    </row>
    <row r="14" spans="1:21" x14ac:dyDescent="0.25">
      <c r="A14" s="14">
        <v>9</v>
      </c>
      <c r="B14" s="339"/>
      <c r="C14" s="342"/>
      <c r="D14" s="340">
        <f t="shared" si="7"/>
        <v>108390.76865479394</v>
      </c>
      <c r="E14" s="340">
        <f>D14/(1+'Dateneingabe und Ergebnisse'!$F$58/100)^A14</f>
        <v>83072.498728621198</v>
      </c>
      <c r="F14" s="341">
        <f t="shared" si="4"/>
        <v>1443942.3308724253</v>
      </c>
      <c r="G14" s="349">
        <v>0</v>
      </c>
      <c r="H14" s="350"/>
      <c r="I14" s="348">
        <f t="shared" si="8"/>
        <v>88105.174284309731</v>
      </c>
      <c r="J14" s="348">
        <f t="shared" si="8"/>
        <v>0</v>
      </c>
      <c r="K14" s="348">
        <f t="shared" si="5"/>
        <v>88105.174284309731</v>
      </c>
      <c r="L14" s="352">
        <f>K14/(1+'Dateneingabe und Ergebnisse'!$F$58/100)^A14</f>
        <v>67525.279777546413</v>
      </c>
      <c r="M14" s="348">
        <f t="shared" si="6"/>
        <v>1485996.4835587775</v>
      </c>
      <c r="N14" s="292">
        <v>9</v>
      </c>
      <c r="O14" s="291">
        <f t="shared" si="1"/>
        <v>1.4439423308724253</v>
      </c>
      <c r="P14" s="309">
        <f t="shared" si="2"/>
        <v>1.4859964835587776</v>
      </c>
      <c r="Q14" s="284">
        <f t="shared" si="3"/>
        <v>42054.152686352267</v>
      </c>
      <c r="S14" s="284"/>
      <c r="T14" s="17">
        <f t="shared" si="0"/>
        <v>20285.594370484207</v>
      </c>
    </row>
    <row r="15" spans="1:21" x14ac:dyDescent="0.25">
      <c r="A15" s="14">
        <v>10</v>
      </c>
      <c r="B15" s="339"/>
      <c r="C15" s="342"/>
      <c r="D15" s="340">
        <f t="shared" si="7"/>
        <v>108390.76865479394</v>
      </c>
      <c r="E15" s="340">
        <f>D15/(1+'Dateneingabe und Ergebnisse'!$F$58/100)^A15</f>
        <v>80652.91138701087</v>
      </c>
      <c r="F15" s="341">
        <f t="shared" si="4"/>
        <v>1524595.2422594363</v>
      </c>
      <c r="G15" s="349">
        <v>0</v>
      </c>
      <c r="H15" s="350"/>
      <c r="I15" s="348">
        <f t="shared" si="8"/>
        <v>88105.174284309731</v>
      </c>
      <c r="J15" s="348">
        <f t="shared" si="8"/>
        <v>0</v>
      </c>
      <c r="K15" s="348">
        <f t="shared" si="5"/>
        <v>88105.174284309731</v>
      </c>
      <c r="L15" s="352">
        <f>K15/(1+'Dateneingabe und Ergebnisse'!$F$58/100)^A15</f>
        <v>65558.524055870308</v>
      </c>
      <c r="M15" s="348">
        <f t="shared" si="6"/>
        <v>1551555.0076146477</v>
      </c>
      <c r="N15" s="292">
        <v>10</v>
      </c>
      <c r="O15" s="291">
        <f t="shared" si="1"/>
        <v>1.5245952422594362</v>
      </c>
      <c r="P15" s="309">
        <f t="shared" si="2"/>
        <v>1.5515550076146478</v>
      </c>
      <c r="Q15" s="284">
        <f t="shared" si="3"/>
        <v>26959.765355211606</v>
      </c>
      <c r="S15" s="284"/>
      <c r="T15" s="17">
        <f t="shared" si="0"/>
        <v>20285.594370484207</v>
      </c>
    </row>
    <row r="16" spans="1:21" x14ac:dyDescent="0.25">
      <c r="A16" s="14">
        <v>11</v>
      </c>
      <c r="B16" s="339"/>
      <c r="C16" s="342"/>
      <c r="D16" s="340">
        <f t="shared" si="7"/>
        <v>108390.76865479394</v>
      </c>
      <c r="E16" s="340">
        <f>D16/(1+'Dateneingabe und Ergebnisse'!$F$58/100)^A16</f>
        <v>78303.797463117342</v>
      </c>
      <c r="F16" s="341">
        <f t="shared" si="4"/>
        <v>1602899.0397225537</v>
      </c>
      <c r="G16" s="349">
        <v>0</v>
      </c>
      <c r="H16" s="350"/>
      <c r="I16" s="348">
        <f t="shared" si="8"/>
        <v>88105.174284309731</v>
      </c>
      <c r="J16" s="348">
        <f t="shared" si="8"/>
        <v>0</v>
      </c>
      <c r="K16" s="348">
        <f t="shared" si="5"/>
        <v>88105.174284309731</v>
      </c>
      <c r="L16" s="352">
        <f>K16/(1+'Dateneingabe und Ergebnisse'!$F$58/100)^A16</f>
        <v>63649.052481427476</v>
      </c>
      <c r="M16" s="348">
        <f t="shared" si="6"/>
        <v>1615204.0600960753</v>
      </c>
      <c r="N16" s="292">
        <v>11</v>
      </c>
      <c r="O16" s="291">
        <f t="shared" si="1"/>
        <v>1.6028990397225538</v>
      </c>
      <c r="P16" s="309">
        <f t="shared" si="2"/>
        <v>1.6152040600960753</v>
      </c>
      <c r="Q16" s="284">
        <f t="shared" si="3"/>
        <v>12305.020373521547</v>
      </c>
      <c r="S16" s="284"/>
      <c r="T16" s="17">
        <f t="shared" si="0"/>
        <v>20285.594370484207</v>
      </c>
    </row>
    <row r="17" spans="1:20" x14ac:dyDescent="0.25">
      <c r="A17" s="14">
        <v>12</v>
      </c>
      <c r="B17" s="339"/>
      <c r="C17" s="342"/>
      <c r="D17" s="340">
        <f t="shared" si="7"/>
        <v>108390.76865479394</v>
      </c>
      <c r="E17" s="340">
        <f>D17/(1+'Dateneingabe und Ergebnisse'!$F$58/100)^A17</f>
        <v>76023.104333123643</v>
      </c>
      <c r="F17" s="341">
        <f t="shared" si="4"/>
        <v>1678922.1440556773</v>
      </c>
      <c r="G17" s="349">
        <v>0</v>
      </c>
      <c r="H17" s="350"/>
      <c r="I17" s="348">
        <f t="shared" si="8"/>
        <v>88105.174284309731</v>
      </c>
      <c r="J17" s="348">
        <f t="shared" si="8"/>
        <v>0</v>
      </c>
      <c r="K17" s="348">
        <f t="shared" si="5"/>
        <v>88105.174284309731</v>
      </c>
      <c r="L17" s="352">
        <f>K17/(1+'Dateneingabe und Ergebnisse'!$F$58/100)^A17</f>
        <v>61795.196583910183</v>
      </c>
      <c r="M17" s="348">
        <f t="shared" si="6"/>
        <v>1676999.2566799854</v>
      </c>
      <c r="N17" s="292">
        <v>12</v>
      </c>
      <c r="O17" s="291">
        <f t="shared" si="1"/>
        <v>1.6789221440556774</v>
      </c>
      <c r="P17" s="309">
        <f t="shared" si="2"/>
        <v>1.6769992566799854</v>
      </c>
      <c r="Q17" s="284">
        <f t="shared" si="3"/>
        <v>-1922.8873756920173</v>
      </c>
      <c r="S17" s="284"/>
      <c r="T17" s="17">
        <f t="shared" si="0"/>
        <v>20285.594370484207</v>
      </c>
    </row>
    <row r="18" spans="1:20" x14ac:dyDescent="0.25">
      <c r="A18" s="14">
        <v>12.5</v>
      </c>
      <c r="B18" s="339"/>
      <c r="C18" s="342"/>
      <c r="D18" s="340">
        <f>D17/2</f>
        <v>54195.384327396969</v>
      </c>
      <c r="E18" s="340">
        <f>D18/(1+'Dateneingabe und Ergebnisse'!$F$58/100)^A18</f>
        <v>37453.895258182711</v>
      </c>
      <c r="F18" s="341">
        <f t="shared" si="4"/>
        <v>1716376.03931386</v>
      </c>
      <c r="G18" s="349">
        <v>0</v>
      </c>
      <c r="H18" s="350"/>
      <c r="I18" s="348">
        <f>I17/2</f>
        <v>44052.587142154865</v>
      </c>
      <c r="J18" s="348">
        <f>J17/2</f>
        <v>0</v>
      </c>
      <c r="K18" s="348">
        <f t="shared" si="5"/>
        <v>44052.587142154865</v>
      </c>
      <c r="L18" s="352">
        <f>K18/(1+'Dateneingabe und Ergebnisse'!$F$58/100)^A18</f>
        <v>30444.308222022388</v>
      </c>
      <c r="M18" s="348">
        <f t="shared" si="6"/>
        <v>1707443.5649020078</v>
      </c>
      <c r="N18" s="334">
        <v>12.5</v>
      </c>
      <c r="O18" s="291">
        <f t="shared" ref="O18:O19" si="9">F18/1000000</f>
        <v>1.7163760393138601</v>
      </c>
      <c r="P18" s="309">
        <f t="shared" ref="P18:P19" si="10">M18/1000000</f>
        <v>1.7074435649020079</v>
      </c>
      <c r="Q18" s="296">
        <f t="shared" si="3"/>
        <v>-8932.4744118521867</v>
      </c>
      <c r="S18" s="284"/>
      <c r="T18" s="17"/>
    </row>
    <row r="19" spans="1:20" x14ac:dyDescent="0.25">
      <c r="A19" s="132">
        <v>12.5</v>
      </c>
      <c r="B19" s="297">
        <f>'Dateneingabe und Ergebnisse'!F52*'Dateneingabe und Ergebnisse'!F54/100</f>
        <v>240000</v>
      </c>
      <c r="C19" s="308">
        <f>B19/(1+'Dateneingabe und Ergebnisse'!$F$58/100)^A19</f>
        <v>165861.63145668007</v>
      </c>
      <c r="D19" s="340">
        <v>0</v>
      </c>
      <c r="E19" s="340">
        <f>D19/(1+'Dateneingabe und Ergebnisse'!$F$58/100)^A19</f>
        <v>0</v>
      </c>
      <c r="F19" s="341">
        <f>F18+C19</f>
        <v>1882237.6707705401</v>
      </c>
      <c r="G19" s="297">
        <f>'Dateneingabe und Ergebnisse'!I53*'Dateneingabe und Ergebnisse'!I54/100+'Dateneingabe und Ergebnisse'!I56</f>
        <v>320000</v>
      </c>
      <c r="H19" s="308">
        <f>G19/(1+'Dateneingabe und Ergebnisse'!$F$58/100)^A19</f>
        <v>221148.84194224008</v>
      </c>
      <c r="I19" s="348"/>
      <c r="J19" s="348">
        <f t="shared" ref="J19:J22" si="11">J18</f>
        <v>0</v>
      </c>
      <c r="K19" s="348"/>
      <c r="L19" s="352">
        <f>K19/(1+'Dateneingabe und Ergebnisse'!$F$58/100)^A19</f>
        <v>0</v>
      </c>
      <c r="M19" s="348">
        <f>M18+H19</f>
        <v>1928592.4068442478</v>
      </c>
      <c r="N19" s="334">
        <v>12.5</v>
      </c>
      <c r="O19" s="291">
        <f t="shared" si="9"/>
        <v>1.8822376707705402</v>
      </c>
      <c r="P19" s="309">
        <f t="shared" si="10"/>
        <v>1.9285924068442479</v>
      </c>
      <c r="Q19" s="284">
        <f t="shared" si="3"/>
        <v>46354.736073707769</v>
      </c>
      <c r="S19" s="284"/>
      <c r="T19" s="17"/>
    </row>
    <row r="20" spans="1:20" x14ac:dyDescent="0.25">
      <c r="A20" s="14">
        <v>13</v>
      </c>
      <c r="B20" s="339"/>
      <c r="C20" s="342"/>
      <c r="D20" s="340">
        <f>D18</f>
        <v>54195.384327396969</v>
      </c>
      <c r="E20" s="340">
        <f>D20/(1+'Dateneingabe und Ergebnisse'!$F$58/100)^A20</f>
        <v>36904.419579186237</v>
      </c>
      <c r="F20" s="341">
        <f>F19+E20</f>
        <v>1919142.0903497264</v>
      </c>
      <c r="G20" s="349">
        <v>0</v>
      </c>
      <c r="H20" s="350"/>
      <c r="I20" s="348">
        <f>I18</f>
        <v>44052.587142154865</v>
      </c>
      <c r="J20" s="348">
        <f>J18</f>
        <v>0</v>
      </c>
      <c r="K20" s="348">
        <f t="shared" si="5"/>
        <v>44052.587142154865</v>
      </c>
      <c r="L20" s="352">
        <f>K20/(1+'Dateneingabe und Ergebnisse'!$F$58/100)^A20</f>
        <v>29997.668244616594</v>
      </c>
      <c r="M20" s="348">
        <f>M19+L20</f>
        <v>1958590.0750888644</v>
      </c>
      <c r="N20" s="292">
        <v>13</v>
      </c>
      <c r="O20" s="291">
        <f t="shared" ref="O20:O37" si="12">F20/1000000</f>
        <v>1.9191420903497263</v>
      </c>
      <c r="P20" s="309">
        <f t="shared" ref="P20:P37" si="13">M20/1000000</f>
        <v>1.9585900750888645</v>
      </c>
      <c r="Q20" s="284">
        <f t="shared" si="3"/>
        <v>39447.984739138243</v>
      </c>
      <c r="S20" s="284"/>
      <c r="T20" s="17">
        <f t="shared" ref="T20:T37" si="14">D20-I20+J20</f>
        <v>10142.797185242103</v>
      </c>
    </row>
    <row r="21" spans="1:20" x14ac:dyDescent="0.25">
      <c r="A21" s="14">
        <v>14</v>
      </c>
      <c r="B21" s="339"/>
      <c r="C21" s="342"/>
      <c r="D21" s="340">
        <f>D17</f>
        <v>108390.76865479394</v>
      </c>
      <c r="E21" s="340">
        <f>D21/(1+'Dateneingabe und Ergebnisse'!$F$58/100)^A21</f>
        <v>71659.067144050947</v>
      </c>
      <c r="F21" s="341">
        <f t="shared" ref="F21:F37" si="15">F20+E21</f>
        <v>1990801.1574937773</v>
      </c>
      <c r="G21" s="349">
        <v>0</v>
      </c>
      <c r="H21" s="350"/>
      <c r="I21" s="348">
        <f>I17</f>
        <v>88105.174284309731</v>
      </c>
      <c r="J21" s="348">
        <f>J17</f>
        <v>0</v>
      </c>
      <c r="K21" s="348">
        <f t="shared" si="5"/>
        <v>88105.174284309731</v>
      </c>
      <c r="L21" s="352">
        <f>K21/(1+'Dateneingabe und Ergebnisse'!$F$58/100)^A21</f>
        <v>58247.89950410989</v>
      </c>
      <c r="M21" s="348">
        <f t="shared" ref="M21:M37" si="16">M20+L21</f>
        <v>2016837.9745929744</v>
      </c>
      <c r="N21" s="292">
        <v>14</v>
      </c>
      <c r="O21" s="291">
        <f t="shared" si="12"/>
        <v>1.9908011574937774</v>
      </c>
      <c r="P21" s="309">
        <f t="shared" si="13"/>
        <v>2.0168379745929745</v>
      </c>
      <c r="Q21" s="284">
        <f t="shared" si="3"/>
        <v>26036.817099197142</v>
      </c>
      <c r="S21" s="284"/>
      <c r="T21" s="17">
        <f t="shared" si="14"/>
        <v>20285.594370484207</v>
      </c>
    </row>
    <row r="22" spans="1:20" x14ac:dyDescent="0.25">
      <c r="A22" s="14">
        <v>15</v>
      </c>
      <c r="B22" s="339"/>
      <c r="C22" s="342"/>
      <c r="D22" s="340">
        <f t="shared" si="7"/>
        <v>108390.76865479394</v>
      </c>
      <c r="E22" s="340">
        <f>D22/(1+'Dateneingabe und Ergebnisse'!$F$58/100)^A22</f>
        <v>69571.909848593146</v>
      </c>
      <c r="F22" s="341">
        <f t="shared" si="15"/>
        <v>2060373.0673423705</v>
      </c>
      <c r="G22" s="349">
        <v>0</v>
      </c>
      <c r="H22" s="350"/>
      <c r="I22" s="348">
        <f t="shared" si="8"/>
        <v>88105.174284309731</v>
      </c>
      <c r="J22" s="348">
        <f t="shared" si="11"/>
        <v>0</v>
      </c>
      <c r="K22" s="348">
        <f t="shared" si="5"/>
        <v>88105.174284309731</v>
      </c>
      <c r="L22" s="352">
        <f>K22/(1+'Dateneingabe und Ergebnisse'!$F$58/100)^A22</f>
        <v>56551.358741854259</v>
      </c>
      <c r="M22" s="348">
        <f t="shared" si="16"/>
        <v>2073389.3333348287</v>
      </c>
      <c r="N22" s="312">
        <v>15</v>
      </c>
      <c r="O22" s="291">
        <f t="shared" si="12"/>
        <v>2.0603730673423706</v>
      </c>
      <c r="P22" s="309">
        <f t="shared" si="13"/>
        <v>2.0733893333348288</v>
      </c>
      <c r="Q22" s="284">
        <f t="shared" si="3"/>
        <v>13016.265992458199</v>
      </c>
      <c r="S22" s="284"/>
      <c r="T22" s="17">
        <f t="shared" si="14"/>
        <v>20285.594370484207</v>
      </c>
    </row>
    <row r="23" spans="1:20" x14ac:dyDescent="0.25">
      <c r="A23" s="14">
        <v>16</v>
      </c>
      <c r="B23" s="339"/>
      <c r="C23" s="342"/>
      <c r="D23" s="340">
        <f>D22</f>
        <v>108390.76865479394</v>
      </c>
      <c r="E23" s="340">
        <f>D23/(1+'Dateneingabe und Ergebnisse'!$F$58/100)^A23</f>
        <v>67545.543542323445</v>
      </c>
      <c r="F23" s="341">
        <f t="shared" si="15"/>
        <v>2127918.6108846939</v>
      </c>
      <c r="G23" s="349">
        <v>0</v>
      </c>
      <c r="I23" s="348">
        <f>I22</f>
        <v>88105.174284309731</v>
      </c>
      <c r="J23" s="348">
        <f>J22</f>
        <v>0</v>
      </c>
      <c r="K23" s="348">
        <f>I23-J23</f>
        <v>88105.174284309731</v>
      </c>
      <c r="L23" s="352">
        <f>K23/(1+'Dateneingabe und Ergebnisse'!$F$58/100)^A23</f>
        <v>54904.231788208024</v>
      </c>
      <c r="M23" s="348">
        <f t="shared" si="16"/>
        <v>2128293.565123037</v>
      </c>
      <c r="N23" s="312">
        <v>16</v>
      </c>
      <c r="O23" s="291">
        <f t="shared" si="12"/>
        <v>2.1279186108846937</v>
      </c>
      <c r="P23" s="309">
        <f t="shared" si="13"/>
        <v>2.128293565123037</v>
      </c>
      <c r="Q23" s="284">
        <f t="shared" si="3"/>
        <v>374.95423834332797</v>
      </c>
      <c r="S23" s="284"/>
      <c r="T23" s="17">
        <f t="shared" si="14"/>
        <v>20285.594370484207</v>
      </c>
    </row>
    <row r="24" spans="1:20" x14ac:dyDescent="0.25">
      <c r="A24" s="14">
        <v>17</v>
      </c>
      <c r="B24" s="339"/>
      <c r="C24" s="342"/>
      <c r="D24" s="340">
        <f>D23</f>
        <v>108390.76865479394</v>
      </c>
      <c r="E24" s="340">
        <f>D24/(1+'Dateneingabe und Ergebnisse'!$F$58/100)^A24</f>
        <v>65578.197613906261</v>
      </c>
      <c r="F24" s="341">
        <f t="shared" si="15"/>
        <v>2193496.8084986</v>
      </c>
      <c r="G24" s="349">
        <v>0</v>
      </c>
      <c r="H24" s="350"/>
      <c r="I24" s="348">
        <f>I23</f>
        <v>88105.174284309731</v>
      </c>
      <c r="J24" s="348">
        <f>J23</f>
        <v>0</v>
      </c>
      <c r="K24" s="348">
        <f t="shared" si="5"/>
        <v>88105.174284309731</v>
      </c>
      <c r="L24" s="352">
        <f>K24/(1+'Dateneingabe und Ergebnisse'!$F$58/100)^A24</f>
        <v>53305.079406027209</v>
      </c>
      <c r="M24" s="348">
        <f t="shared" si="16"/>
        <v>2181598.6445290642</v>
      </c>
      <c r="N24" s="292">
        <v>17</v>
      </c>
      <c r="O24" s="291">
        <f t="shared" si="12"/>
        <v>2.1934968084986002</v>
      </c>
      <c r="P24" s="309">
        <f t="shared" si="13"/>
        <v>2.181598644529064</v>
      </c>
      <c r="Q24" s="284">
        <f t="shared" si="3"/>
        <v>-11898.163969536135</v>
      </c>
      <c r="S24" s="284"/>
      <c r="T24" s="17">
        <f t="shared" si="14"/>
        <v>20285.594370484207</v>
      </c>
    </row>
    <row r="25" spans="1:20" x14ac:dyDescent="0.25">
      <c r="A25" s="14">
        <v>18</v>
      </c>
      <c r="B25" s="339"/>
      <c r="C25" s="342"/>
      <c r="D25" s="340">
        <f t="shared" ref="D25:D37" si="17">D24</f>
        <v>108390.76865479394</v>
      </c>
      <c r="E25" s="340">
        <f>D25/(1+'Dateneingabe und Ergebnisse'!$F$58/100)^A25</f>
        <v>63668.153023209961</v>
      </c>
      <c r="F25" s="341">
        <f t="shared" si="15"/>
        <v>2257164.9615218099</v>
      </c>
      <c r="G25" s="349">
        <v>0</v>
      </c>
      <c r="H25" s="350"/>
      <c r="I25" s="348">
        <f t="shared" ref="I25:J37" si="18">I24</f>
        <v>88105.174284309731</v>
      </c>
      <c r="J25" s="348">
        <f t="shared" si="18"/>
        <v>0</v>
      </c>
      <c r="K25" s="348">
        <f t="shared" si="5"/>
        <v>88105.174284309731</v>
      </c>
      <c r="L25" s="352">
        <f>K25/(1+'Dateneingabe und Ergebnisse'!$F$58/100)^A25</f>
        <v>51752.504277696316</v>
      </c>
      <c r="M25" s="348">
        <f t="shared" si="16"/>
        <v>2233351.1488067606</v>
      </c>
      <c r="N25" s="292">
        <v>18</v>
      </c>
      <c r="O25" s="291">
        <f t="shared" si="12"/>
        <v>2.2571649615218101</v>
      </c>
      <c r="P25" s="309">
        <f t="shared" si="13"/>
        <v>2.2333511488067606</v>
      </c>
      <c r="Q25" s="284">
        <f t="shared" si="3"/>
        <v>-23813.812715049564</v>
      </c>
      <c r="S25" s="284"/>
      <c r="T25" s="17">
        <f t="shared" si="14"/>
        <v>20285.594370484207</v>
      </c>
    </row>
    <row r="26" spans="1:20" x14ac:dyDescent="0.25">
      <c r="A26" s="14">
        <v>19</v>
      </c>
      <c r="B26" s="339"/>
      <c r="C26" s="342"/>
      <c r="D26" s="340">
        <f t="shared" si="17"/>
        <v>108390.76865479394</v>
      </c>
      <c r="E26" s="340">
        <f>D26/(1+'Dateneingabe und Ergebnisse'!$F$58/100)^A26</f>
        <v>61813.740799232975</v>
      </c>
      <c r="F26" s="341">
        <f t="shared" si="15"/>
        <v>2318978.7023210428</v>
      </c>
      <c r="G26" s="349">
        <v>0</v>
      </c>
      <c r="H26" s="350"/>
      <c r="I26" s="348">
        <f t="shared" si="18"/>
        <v>88105.174284309731</v>
      </c>
      <c r="J26" s="348">
        <f t="shared" si="18"/>
        <v>0</v>
      </c>
      <c r="K26" s="348">
        <f t="shared" si="5"/>
        <v>88105.174284309731</v>
      </c>
      <c r="L26" s="352">
        <f>K26/(1+'Dateneingabe und Ergebnisse'!$F$58/100)^A26</f>
        <v>50245.149784171183</v>
      </c>
      <c r="M26" s="348">
        <f t="shared" si="16"/>
        <v>2283596.2985909316</v>
      </c>
      <c r="N26" s="292">
        <v>19</v>
      </c>
      <c r="O26" s="291">
        <f t="shared" si="12"/>
        <v>2.3189787023210426</v>
      </c>
      <c r="P26" s="309">
        <f t="shared" si="13"/>
        <v>2.2835962985909317</v>
      </c>
      <c r="Q26" s="284">
        <f t="shared" si="3"/>
        <v>-35382.40373011092</v>
      </c>
      <c r="S26" s="284"/>
      <c r="T26" s="17">
        <f t="shared" si="14"/>
        <v>20285.594370484207</v>
      </c>
    </row>
    <row r="27" spans="1:20" x14ac:dyDescent="0.25">
      <c r="A27" s="14">
        <v>20</v>
      </c>
      <c r="B27" s="339"/>
      <c r="C27" s="342"/>
      <c r="D27" s="340">
        <f t="shared" si="17"/>
        <v>108390.76865479394</v>
      </c>
      <c r="E27" s="340">
        <f>D27/(1+'Dateneingabe und Ergebnisse'!$F$58/100)^A27</f>
        <v>60013.340581779587</v>
      </c>
      <c r="F27" s="341">
        <f t="shared" si="15"/>
        <v>2378992.0429028221</v>
      </c>
      <c r="G27" s="349">
        <v>0</v>
      </c>
      <c r="H27" s="350"/>
      <c r="I27" s="348">
        <f t="shared" si="18"/>
        <v>88105.174284309731</v>
      </c>
      <c r="J27" s="348">
        <f t="shared" si="18"/>
        <v>0</v>
      </c>
      <c r="K27" s="348">
        <f t="shared" si="5"/>
        <v>88105.174284309731</v>
      </c>
      <c r="L27" s="352">
        <f>K27/(1+'Dateneingabe und Ergebnisse'!$F$58/100)^A27</f>
        <v>48781.698819583675</v>
      </c>
      <c r="M27" s="348">
        <f t="shared" si="16"/>
        <v>2332377.9974105153</v>
      </c>
      <c r="N27" s="292">
        <v>20</v>
      </c>
      <c r="O27" s="291">
        <f t="shared" si="12"/>
        <v>2.378992042902822</v>
      </c>
      <c r="P27" s="309">
        <f t="shared" si="13"/>
        <v>2.3323779974105152</v>
      </c>
      <c r="Q27" s="284">
        <f t="shared" si="3"/>
        <v>-46614.045492306745</v>
      </c>
      <c r="S27" s="284"/>
      <c r="T27" s="17">
        <f t="shared" si="14"/>
        <v>20285.594370484207</v>
      </c>
    </row>
    <row r="28" spans="1:20" x14ac:dyDescent="0.25">
      <c r="A28" s="14">
        <v>21</v>
      </c>
      <c r="B28" s="339"/>
      <c r="C28" s="342"/>
      <c r="D28" s="340">
        <f t="shared" si="17"/>
        <v>108390.76865479394</v>
      </c>
      <c r="E28" s="340">
        <f>D28/(1+'Dateneingabe und Ergebnisse'!$F$58/100)^A28</f>
        <v>58265.379205611258</v>
      </c>
      <c r="F28" s="341">
        <f t="shared" si="15"/>
        <v>2437257.4221084332</v>
      </c>
      <c r="G28" s="349">
        <v>0</v>
      </c>
      <c r="H28" s="350"/>
      <c r="I28" s="348">
        <f t="shared" si="18"/>
        <v>88105.174284309731</v>
      </c>
      <c r="J28" s="348">
        <f t="shared" si="18"/>
        <v>0</v>
      </c>
      <c r="K28" s="348">
        <f t="shared" si="5"/>
        <v>88105.174284309731</v>
      </c>
      <c r="L28" s="352">
        <f>K28/(1+'Dateneingabe und Ergebnisse'!$F$58/100)^A28</f>
        <v>47360.872640372509</v>
      </c>
      <c r="M28" s="348">
        <f t="shared" si="16"/>
        <v>2379738.870050888</v>
      </c>
      <c r="N28" s="292">
        <v>21</v>
      </c>
      <c r="O28" s="291">
        <f t="shared" si="12"/>
        <v>2.4372574221084333</v>
      </c>
      <c r="P28" s="309">
        <f t="shared" si="13"/>
        <v>2.3797388700508879</v>
      </c>
      <c r="Q28" s="284">
        <f t="shared" si="3"/>
        <v>-57518.552057545414</v>
      </c>
      <c r="S28" s="284"/>
      <c r="T28" s="17">
        <f t="shared" si="14"/>
        <v>20285.594370484207</v>
      </c>
    </row>
    <row r="29" spans="1:20" x14ac:dyDescent="0.25">
      <c r="A29" s="14">
        <v>22</v>
      </c>
      <c r="B29" s="339"/>
      <c r="C29" s="342"/>
      <c r="D29" s="340">
        <f t="shared" si="17"/>
        <v>108390.76865479394</v>
      </c>
      <c r="E29" s="340">
        <f>D29/(1+'Dateneingabe und Ergebnisse'!$F$58/100)^A29</f>
        <v>56568.329325836166</v>
      </c>
      <c r="F29" s="341">
        <f t="shared" si="15"/>
        <v>2493825.7514342694</v>
      </c>
      <c r="G29" s="349">
        <v>0</v>
      </c>
      <c r="H29" s="350"/>
      <c r="I29" s="348">
        <f t="shared" si="18"/>
        <v>88105.174284309731</v>
      </c>
      <c r="J29" s="348">
        <f t="shared" si="18"/>
        <v>0</v>
      </c>
      <c r="K29" s="348">
        <f t="shared" si="5"/>
        <v>88105.174284309731</v>
      </c>
      <c r="L29" s="352">
        <f>K29/(1+'Dateneingabe und Ergebnisse'!$F$58/100)^A29</f>
        <v>45981.429747934468</v>
      </c>
      <c r="M29" s="348">
        <f t="shared" si="16"/>
        <v>2425720.2997988225</v>
      </c>
      <c r="N29" s="292">
        <v>22</v>
      </c>
      <c r="O29" s="291">
        <f t="shared" si="12"/>
        <v>2.4938257514342692</v>
      </c>
      <c r="P29" s="309">
        <f t="shared" si="13"/>
        <v>2.4257202997988223</v>
      </c>
      <c r="Q29" s="284">
        <f t="shared" si="3"/>
        <v>-68105.451635446894</v>
      </c>
      <c r="S29" s="284"/>
      <c r="T29" s="17">
        <f t="shared" si="14"/>
        <v>20285.594370484207</v>
      </c>
    </row>
    <row r="30" spans="1:20" x14ac:dyDescent="0.25">
      <c r="A30" s="14">
        <v>23</v>
      </c>
      <c r="B30" s="339"/>
      <c r="C30" s="342"/>
      <c r="D30" s="340">
        <f t="shared" si="17"/>
        <v>108390.76865479394</v>
      </c>
      <c r="E30" s="340">
        <f>D30/(1+'Dateneingabe und Ergebnisse'!$F$58/100)^A30</f>
        <v>54920.708083336081</v>
      </c>
      <c r="F30" s="341">
        <f t="shared" si="15"/>
        <v>2548746.4595176056</v>
      </c>
      <c r="G30" s="349">
        <v>0</v>
      </c>
      <c r="H30" s="350"/>
      <c r="I30" s="348">
        <f t="shared" si="18"/>
        <v>88105.174284309731</v>
      </c>
      <c r="J30" s="348">
        <f t="shared" si="18"/>
        <v>0</v>
      </c>
      <c r="K30" s="348">
        <f t="shared" si="5"/>
        <v>88105.174284309731</v>
      </c>
      <c r="L30" s="352">
        <f>K30/(1+'Dateneingabe und Ergebnisse'!$F$58/100)^A30</f>
        <v>44642.164803819869</v>
      </c>
      <c r="M30" s="348">
        <f t="shared" si="16"/>
        <v>2470362.4646026422</v>
      </c>
      <c r="N30" s="292">
        <v>23</v>
      </c>
      <c r="O30" s="291">
        <f t="shared" si="12"/>
        <v>2.5487464595176057</v>
      </c>
      <c r="P30" s="309">
        <f t="shared" si="13"/>
        <v>2.4703624646026423</v>
      </c>
      <c r="Q30" s="284">
        <f t="shared" si="3"/>
        <v>-78383.99491496339</v>
      </c>
      <c r="S30" s="284"/>
      <c r="T30" s="17">
        <f t="shared" si="14"/>
        <v>20285.594370484207</v>
      </c>
    </row>
    <row r="31" spans="1:20" x14ac:dyDescent="0.25">
      <c r="A31" s="14">
        <v>24</v>
      </c>
      <c r="B31" s="339"/>
      <c r="C31" s="342"/>
      <c r="D31" s="340">
        <f t="shared" si="17"/>
        <v>108390.76865479394</v>
      </c>
      <c r="E31" s="340">
        <f>D31/(1+'Dateneingabe und Ergebnisse'!$F$58/100)^A31</f>
        <v>53321.075809064168</v>
      </c>
      <c r="F31" s="341">
        <f t="shared" si="15"/>
        <v>2602067.5353266699</v>
      </c>
      <c r="G31" s="349">
        <v>0</v>
      </c>
      <c r="H31" s="350"/>
      <c r="I31" s="348">
        <f t="shared" si="18"/>
        <v>88105.174284309731</v>
      </c>
      <c r="J31" s="348">
        <f t="shared" si="18"/>
        <v>0</v>
      </c>
      <c r="K31" s="348">
        <f t="shared" si="5"/>
        <v>88105.174284309731</v>
      </c>
      <c r="L31" s="352">
        <f>K31/(1+'Dateneingabe und Ergebnisse'!$F$58/100)^A31</f>
        <v>43341.90757652415</v>
      </c>
      <c r="M31" s="348">
        <f t="shared" si="16"/>
        <v>2513704.3721791664</v>
      </c>
      <c r="N31" s="292">
        <v>24</v>
      </c>
      <c r="O31" s="291">
        <f t="shared" si="12"/>
        <v>2.60206753532667</v>
      </c>
      <c r="P31" s="309">
        <f t="shared" si="13"/>
        <v>2.5137043721791663</v>
      </c>
      <c r="Q31" s="284">
        <f t="shared" si="3"/>
        <v>-88363.163147503699</v>
      </c>
      <c r="S31" s="284"/>
      <c r="T31" s="17">
        <f t="shared" si="14"/>
        <v>20285.594370484207</v>
      </c>
    </row>
    <row r="32" spans="1:20" x14ac:dyDescent="0.25">
      <c r="A32" s="14">
        <v>25</v>
      </c>
      <c r="B32" s="339"/>
      <c r="C32" s="342"/>
      <c r="D32" s="340">
        <f t="shared" si="17"/>
        <v>108390.76865479394</v>
      </c>
      <c r="E32" s="340">
        <f>D32/(1+'Dateneingabe und Ergebnisse'!$F$58/100)^A32</f>
        <v>51768.034766081713</v>
      </c>
      <c r="F32" s="341">
        <f t="shared" si="15"/>
        <v>2653835.5700927516</v>
      </c>
      <c r="G32" s="349">
        <v>0</v>
      </c>
      <c r="H32" s="350"/>
      <c r="I32" s="348">
        <f t="shared" si="18"/>
        <v>88105.174284309731</v>
      </c>
      <c r="J32" s="348">
        <f t="shared" si="18"/>
        <v>0</v>
      </c>
      <c r="K32" s="348">
        <f t="shared" si="5"/>
        <v>88105.174284309731</v>
      </c>
      <c r="L32" s="352">
        <f>K32/(1+'Dateneingabe und Ergebnisse'!$F$58/100)^A32</f>
        <v>42079.521918955485</v>
      </c>
      <c r="M32" s="348">
        <f t="shared" si="16"/>
        <v>2555783.8940981217</v>
      </c>
      <c r="N32" s="292">
        <v>25</v>
      </c>
      <c r="O32" s="291">
        <f t="shared" si="12"/>
        <v>2.6538355700927516</v>
      </c>
      <c r="P32" s="309">
        <f t="shared" si="13"/>
        <v>2.5557838940981217</v>
      </c>
      <c r="Q32" s="284">
        <f t="shared" si="3"/>
        <v>-98051.675994629943</v>
      </c>
      <c r="S32" s="284"/>
      <c r="T32" s="17">
        <f t="shared" si="14"/>
        <v>20285.594370484207</v>
      </c>
    </row>
    <row r="33" spans="1:20" x14ac:dyDescent="0.25">
      <c r="A33" s="14">
        <v>26</v>
      </c>
      <c r="B33" s="339"/>
      <c r="C33" s="342"/>
      <c r="D33" s="340">
        <f t="shared" si="17"/>
        <v>108390.76865479394</v>
      </c>
      <c r="E33" s="340">
        <f>D33/(1+'Dateneingabe und Ergebnisse'!$F$58/100)^A33</f>
        <v>50260.227928234664</v>
      </c>
      <c r="F33" s="341">
        <f t="shared" si="15"/>
        <v>2704095.7980209864</v>
      </c>
      <c r="G33" s="349">
        <v>0</v>
      </c>
      <c r="H33" s="350"/>
      <c r="I33" s="348">
        <f t="shared" si="18"/>
        <v>88105.174284309731</v>
      </c>
      <c r="J33" s="348">
        <f t="shared" si="18"/>
        <v>0</v>
      </c>
      <c r="K33" s="348">
        <f t="shared" si="5"/>
        <v>88105.174284309731</v>
      </c>
      <c r="L33" s="352">
        <f>K33/(1+'Dateneingabe und Ergebnisse'!$F$58/100)^A33</f>
        <v>40853.904775684932</v>
      </c>
      <c r="M33" s="348">
        <f t="shared" si="16"/>
        <v>2596637.7988738064</v>
      </c>
      <c r="N33" s="292">
        <v>26</v>
      </c>
      <c r="O33" s="291">
        <f t="shared" si="12"/>
        <v>2.7040957980209863</v>
      </c>
      <c r="P33" s="309">
        <f t="shared" si="13"/>
        <v>2.5966377988738065</v>
      </c>
      <c r="Q33" s="284">
        <f t="shared" si="3"/>
        <v>-107457.9991471798</v>
      </c>
      <c r="S33" s="284"/>
      <c r="T33" s="17">
        <f t="shared" si="14"/>
        <v>20285.594370484207</v>
      </c>
    </row>
    <row r="34" spans="1:20" x14ac:dyDescent="0.25">
      <c r="A34" s="14">
        <v>27</v>
      </c>
      <c r="B34" s="339"/>
      <c r="C34" s="342"/>
      <c r="D34" s="340">
        <f t="shared" si="17"/>
        <v>108390.76865479394</v>
      </c>
      <c r="E34" s="340">
        <f>D34/(1+'Dateneingabe und Ergebnisse'!$F$58/100)^A34</f>
        <v>48796.337794402592</v>
      </c>
      <c r="F34" s="341">
        <f t="shared" si="15"/>
        <v>2752892.135815389</v>
      </c>
      <c r="G34" s="349">
        <v>0</v>
      </c>
      <c r="H34" s="350"/>
      <c r="I34" s="348">
        <f t="shared" si="18"/>
        <v>88105.174284309731</v>
      </c>
      <c r="J34" s="348">
        <f t="shared" si="18"/>
        <v>0</v>
      </c>
      <c r="K34" s="348">
        <f t="shared" si="5"/>
        <v>88105.174284309731</v>
      </c>
      <c r="L34" s="352">
        <f>K34/(1+'Dateneingabe und Ergebnisse'!$F$58/100)^A34</f>
        <v>39663.985219111593</v>
      </c>
      <c r="M34" s="348">
        <f t="shared" si="16"/>
        <v>2636301.784092918</v>
      </c>
      <c r="N34" s="292">
        <v>27</v>
      </c>
      <c r="O34" s="291">
        <f t="shared" si="12"/>
        <v>2.7528921358153888</v>
      </c>
      <c r="P34" s="309">
        <f t="shared" si="13"/>
        <v>2.6363017840929182</v>
      </c>
      <c r="Q34" s="284">
        <f t="shared" si="3"/>
        <v>-116590.35172247067</v>
      </c>
      <c r="S34" s="284"/>
      <c r="T34" s="17">
        <f t="shared" si="14"/>
        <v>20285.594370484207</v>
      </c>
    </row>
    <row r="35" spans="1:20" x14ac:dyDescent="0.25">
      <c r="A35" s="14">
        <v>28</v>
      </c>
      <c r="B35" s="339"/>
      <c r="C35" s="342"/>
      <c r="D35" s="340">
        <f t="shared" si="17"/>
        <v>108390.76865479394</v>
      </c>
      <c r="E35" s="340">
        <f>D35/(1+'Dateneingabe und Ergebnisse'!$F$58/100)^A35</f>
        <v>47375.085237284075</v>
      </c>
      <c r="F35" s="341">
        <f t="shared" si="15"/>
        <v>2800267.2210526732</v>
      </c>
      <c r="G35" s="349">
        <v>0</v>
      </c>
      <c r="H35" s="350"/>
      <c r="I35" s="348">
        <f t="shared" si="18"/>
        <v>88105.174284309731</v>
      </c>
      <c r="J35" s="348">
        <f t="shared" si="18"/>
        <v>0</v>
      </c>
      <c r="K35" s="348">
        <f t="shared" si="5"/>
        <v>88105.174284309731</v>
      </c>
      <c r="L35" s="352">
        <f>K35/(1+'Dateneingabe und Ergebnisse'!$F$58/100)^A35</f>
        <v>38508.72351370057</v>
      </c>
      <c r="M35" s="348">
        <f t="shared" si="16"/>
        <v>2674810.5076066186</v>
      </c>
      <c r="N35" s="292">
        <v>28</v>
      </c>
      <c r="O35" s="291">
        <f t="shared" si="12"/>
        <v>2.8002672210526733</v>
      </c>
      <c r="P35" s="309">
        <f t="shared" si="13"/>
        <v>2.6748105076066184</v>
      </c>
      <c r="Q35" s="284">
        <f t="shared" si="3"/>
        <v>-125456.71344605491</v>
      </c>
      <c r="S35" s="284"/>
      <c r="T35" s="17">
        <f t="shared" si="14"/>
        <v>20285.594370484207</v>
      </c>
    </row>
    <row r="36" spans="1:20" x14ac:dyDescent="0.25">
      <c r="A36" s="14">
        <v>29</v>
      </c>
      <c r="B36" s="339"/>
      <c r="C36" s="342"/>
      <c r="D36" s="340">
        <f t="shared" si="17"/>
        <v>108390.76865479394</v>
      </c>
      <c r="E36" s="340">
        <f>D36/(1+'Dateneingabe und Ergebnisse'!$F$58/100)^A36</f>
        <v>45995.228385712697</v>
      </c>
      <c r="F36" s="341">
        <f t="shared" si="15"/>
        <v>2846262.4494383857</v>
      </c>
      <c r="G36" s="349">
        <v>0</v>
      </c>
      <c r="H36" s="350"/>
      <c r="I36" s="348">
        <f t="shared" si="18"/>
        <v>88105.174284309731</v>
      </c>
      <c r="J36" s="348">
        <f t="shared" si="18"/>
        <v>0</v>
      </c>
      <c r="K36" s="348">
        <f t="shared" si="5"/>
        <v>88105.174284309731</v>
      </c>
      <c r="L36" s="352">
        <f>K36/(1+'Dateneingabe und Ergebnisse'!$F$58/100)^A36</f>
        <v>37387.110207476289</v>
      </c>
      <c r="M36" s="348">
        <f t="shared" si="16"/>
        <v>2712197.6178140948</v>
      </c>
      <c r="N36" s="292">
        <v>29</v>
      </c>
      <c r="O36" s="291">
        <f t="shared" si="12"/>
        <v>2.8462624494383855</v>
      </c>
      <c r="P36" s="309">
        <f t="shared" si="13"/>
        <v>2.7121976178140947</v>
      </c>
      <c r="Q36" s="284">
        <f t="shared" si="3"/>
        <v>-134064.83162429073</v>
      </c>
      <c r="S36" s="284"/>
      <c r="T36" s="17">
        <f t="shared" si="14"/>
        <v>20285.594370484207</v>
      </c>
    </row>
    <row r="37" spans="1:20" x14ac:dyDescent="0.25">
      <c r="A37" s="14">
        <v>30</v>
      </c>
      <c r="B37" s="339"/>
      <c r="C37" s="342"/>
      <c r="D37" s="340">
        <f t="shared" si="17"/>
        <v>108390.76865479394</v>
      </c>
      <c r="E37" s="340">
        <f>D37/(1+'Dateneingabe und Ergebnisse'!$F$58/100)^A37</f>
        <v>44655.561539526891</v>
      </c>
      <c r="F37" s="341">
        <f t="shared" si="15"/>
        <v>2890918.0109779127</v>
      </c>
      <c r="G37" s="349">
        <v>0</v>
      </c>
      <c r="H37" s="350"/>
      <c r="I37" s="348">
        <f t="shared" si="18"/>
        <v>88105.174284309731</v>
      </c>
      <c r="J37" s="348">
        <f t="shared" si="18"/>
        <v>0</v>
      </c>
      <c r="K37" s="348">
        <f t="shared" si="5"/>
        <v>88105.174284309731</v>
      </c>
      <c r="L37" s="352">
        <f>K37/(1+'Dateneingabe und Ergebnisse'!$F$58/100)^A37</f>
        <v>36298.165249976977</v>
      </c>
      <c r="M37" s="348">
        <f t="shared" si="16"/>
        <v>2748495.7830640716</v>
      </c>
      <c r="N37" s="292">
        <v>30</v>
      </c>
      <c r="O37" s="291">
        <f t="shared" si="12"/>
        <v>2.8909180109779129</v>
      </c>
      <c r="P37" s="309">
        <f t="shared" si="13"/>
        <v>2.7484957830640715</v>
      </c>
      <c r="Q37" s="284">
        <f t="shared" si="3"/>
        <v>-142422.2279138414</v>
      </c>
      <c r="S37" s="284"/>
      <c r="T37" s="17">
        <f t="shared" si="14"/>
        <v>20285.594370484207</v>
      </c>
    </row>
    <row r="38" spans="1:20" x14ac:dyDescent="0.25">
      <c r="A38" s="43"/>
      <c r="B38" s="342"/>
      <c r="C38" s="342"/>
      <c r="D38" s="340"/>
      <c r="E38" s="340"/>
      <c r="F38" s="340"/>
      <c r="G38" s="350"/>
      <c r="H38" s="350"/>
      <c r="I38" s="348"/>
      <c r="J38" s="348"/>
      <c r="K38" s="348"/>
      <c r="L38" s="348"/>
      <c r="M38" s="348"/>
      <c r="N38" s="43"/>
      <c r="O38" s="284"/>
      <c r="P38" s="284"/>
      <c r="Q38" s="284"/>
      <c r="S38" s="284"/>
    </row>
    <row r="39" spans="1:20" x14ac:dyDescent="0.25">
      <c r="A39" s="43"/>
      <c r="B39" s="342"/>
      <c r="C39" s="342"/>
      <c r="D39" s="340"/>
      <c r="E39" s="340"/>
      <c r="F39" s="340"/>
      <c r="G39" s="350"/>
      <c r="H39" s="350"/>
      <c r="I39" s="348"/>
      <c r="J39" s="348"/>
      <c r="K39" s="348"/>
      <c r="L39" s="348"/>
      <c r="M39" s="348"/>
      <c r="N39" s="43"/>
      <c r="O39" s="284"/>
      <c r="P39" s="284"/>
      <c r="Q39" s="284"/>
      <c r="S39" s="284"/>
    </row>
    <row r="40" spans="1:20" x14ac:dyDescent="0.25">
      <c r="A40" s="43"/>
      <c r="B40" s="342"/>
      <c r="C40" s="342"/>
      <c r="D40" s="340"/>
      <c r="E40" s="340"/>
      <c r="F40" s="340"/>
      <c r="G40" s="350"/>
      <c r="H40" s="350"/>
      <c r="I40" s="348"/>
      <c r="J40" s="348"/>
      <c r="K40" s="348"/>
      <c r="L40" s="348"/>
      <c r="M40" s="348"/>
      <c r="N40" s="43"/>
      <c r="O40" s="284"/>
      <c r="P40" s="284"/>
      <c r="Q40" s="284"/>
      <c r="S40" s="284"/>
    </row>
    <row r="41" spans="1:20" x14ac:dyDescent="0.25">
      <c r="A41" s="43"/>
      <c r="B41" s="342"/>
      <c r="C41" s="342"/>
      <c r="D41" s="340"/>
      <c r="E41" s="340"/>
      <c r="F41" s="340"/>
      <c r="G41" s="350"/>
      <c r="H41" s="350"/>
      <c r="I41" s="348"/>
      <c r="J41" s="348"/>
      <c r="K41" s="348"/>
      <c r="L41" s="348"/>
      <c r="M41" s="348"/>
      <c r="N41" s="43"/>
      <c r="O41" s="284"/>
      <c r="P41" s="284"/>
      <c r="Q41" s="284"/>
      <c r="S41" s="284"/>
    </row>
    <row r="42" spans="1:20" x14ac:dyDescent="0.25">
      <c r="A42" s="43"/>
      <c r="B42" s="342"/>
      <c r="C42" s="342"/>
      <c r="D42" s="340"/>
      <c r="E42" s="340"/>
      <c r="F42" s="340"/>
      <c r="G42" s="350"/>
      <c r="H42" s="350"/>
      <c r="I42" s="348"/>
      <c r="J42" s="348"/>
      <c r="K42" s="348"/>
      <c r="L42" s="348"/>
      <c r="M42" s="348"/>
      <c r="N42" s="43"/>
      <c r="O42" s="284"/>
      <c r="P42" s="284"/>
      <c r="Q42" s="284"/>
      <c r="S42" s="284"/>
    </row>
  </sheetData>
  <mergeCells count="2">
    <mergeCell ref="B2:F2"/>
    <mergeCell ref="G2:M2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22"/>
  <sheetViews>
    <sheetView workbookViewId="0">
      <selection activeCell="C30" sqref="C30"/>
    </sheetView>
  </sheetViews>
  <sheetFormatPr baseColWidth="10" defaultRowHeight="15.75" x14ac:dyDescent="0.25"/>
  <sheetData>
    <row r="1" spans="1:13" x14ac:dyDescent="0.25">
      <c r="B1" s="84"/>
      <c r="C1" s="85"/>
      <c r="D1" s="84"/>
      <c r="E1" s="85"/>
      <c r="F1" s="7"/>
      <c r="G1" s="7"/>
      <c r="H1" s="84"/>
      <c r="I1" s="7"/>
      <c r="J1" s="7"/>
      <c r="K1" s="7"/>
      <c r="L1" s="7"/>
      <c r="M1" s="85"/>
    </row>
    <row r="2" spans="1:13" x14ac:dyDescent="0.25">
      <c r="B2" s="84"/>
      <c r="C2" s="85"/>
      <c r="D2" s="84"/>
      <c r="E2" s="85"/>
      <c r="F2" s="7"/>
      <c r="G2" s="7"/>
      <c r="H2" s="84" t="s">
        <v>15</v>
      </c>
      <c r="I2" s="9">
        <v>43.226801536014307</v>
      </c>
      <c r="J2" s="7"/>
      <c r="K2" s="7" t="s">
        <v>16</v>
      </c>
      <c r="L2" s="9">
        <v>37.062622637840079</v>
      </c>
      <c r="M2" s="85"/>
    </row>
    <row r="3" spans="1:13" x14ac:dyDescent="0.25">
      <c r="B3" s="84"/>
      <c r="C3" s="85"/>
      <c r="D3" s="84"/>
      <c r="E3" s="85"/>
      <c r="F3" s="7"/>
      <c r="G3" s="7"/>
      <c r="H3" s="84" t="s">
        <v>17</v>
      </c>
      <c r="I3" s="9">
        <v>0.13981458755423726</v>
      </c>
      <c r="J3" s="7"/>
      <c r="K3" s="7" t="s">
        <v>18</v>
      </c>
      <c r="L3" s="9">
        <v>0.16347407884956872</v>
      </c>
      <c r="M3" s="85"/>
    </row>
    <row r="4" spans="1:13" x14ac:dyDescent="0.25">
      <c r="B4" s="84"/>
      <c r="C4" s="85"/>
      <c r="D4" s="84"/>
      <c r="E4" s="85"/>
      <c r="F4" s="7"/>
      <c r="G4" s="7"/>
      <c r="H4" s="84"/>
      <c r="I4" s="7"/>
      <c r="J4" s="7"/>
      <c r="K4" s="7"/>
      <c r="L4" s="7"/>
      <c r="M4" s="85"/>
    </row>
    <row r="5" spans="1:13" x14ac:dyDescent="0.25">
      <c r="B5" s="84"/>
      <c r="C5" s="85"/>
      <c r="D5" s="84"/>
      <c r="E5" s="85"/>
      <c r="F5" s="7"/>
      <c r="G5" s="7"/>
      <c r="H5" s="84"/>
      <c r="I5" s="7"/>
      <c r="J5" s="7"/>
      <c r="K5" s="7"/>
      <c r="L5" s="7"/>
      <c r="M5" s="85"/>
    </row>
    <row r="6" spans="1:13" x14ac:dyDescent="0.25">
      <c r="B6" s="84"/>
      <c r="C6" s="85"/>
      <c r="D6" s="84"/>
      <c r="E6" s="85"/>
      <c r="F6" s="7"/>
      <c r="G6" s="7"/>
      <c r="H6" s="84"/>
      <c r="I6" s="7"/>
      <c r="J6" s="7"/>
      <c r="K6" s="7"/>
      <c r="L6" s="7"/>
      <c r="M6" s="85"/>
    </row>
    <row r="7" spans="1:13" x14ac:dyDescent="0.25">
      <c r="B7" s="726" t="s">
        <v>81</v>
      </c>
      <c r="C7" s="728"/>
      <c r="D7" s="726" t="s">
        <v>21</v>
      </c>
      <c r="E7" s="728"/>
      <c r="F7" s="726" t="s">
        <v>82</v>
      </c>
      <c r="G7" s="728"/>
      <c r="H7" s="726" t="s">
        <v>20</v>
      </c>
      <c r="I7" s="727"/>
      <c r="J7" s="727"/>
      <c r="K7" s="727"/>
      <c r="L7" s="727"/>
      <c r="M7" s="728"/>
    </row>
    <row r="8" spans="1:13" x14ac:dyDescent="0.25">
      <c r="A8" s="1" t="s">
        <v>19</v>
      </c>
      <c r="B8" s="723" t="s">
        <v>9</v>
      </c>
      <c r="C8" s="724"/>
      <c r="D8" s="723" t="s">
        <v>9</v>
      </c>
      <c r="E8" s="724"/>
      <c r="F8" s="723" t="s">
        <v>9</v>
      </c>
      <c r="G8" s="724"/>
      <c r="H8" s="723" t="s">
        <v>9</v>
      </c>
      <c r="I8" s="725"/>
      <c r="J8" s="725"/>
      <c r="K8" s="729" t="s">
        <v>9</v>
      </c>
      <c r="L8" s="725"/>
      <c r="M8" s="724"/>
    </row>
    <row r="9" spans="1:13" x14ac:dyDescent="0.25">
      <c r="B9" s="89" t="s">
        <v>11</v>
      </c>
      <c r="C9" s="91" t="s">
        <v>12</v>
      </c>
      <c r="D9" s="84" t="s">
        <v>11</v>
      </c>
      <c r="E9" s="85" t="s">
        <v>12</v>
      </c>
      <c r="F9" s="84" t="s">
        <v>11</v>
      </c>
      <c r="G9" s="85" t="s">
        <v>12</v>
      </c>
      <c r="H9" s="89" t="s">
        <v>11</v>
      </c>
      <c r="I9" s="5"/>
      <c r="J9" s="5"/>
      <c r="K9" s="4" t="s">
        <v>12</v>
      </c>
      <c r="L9" s="7"/>
      <c r="M9" s="85"/>
    </row>
    <row r="10" spans="1:13" x14ac:dyDescent="0.25">
      <c r="A10" s="1" t="s">
        <v>1</v>
      </c>
      <c r="B10" s="89" t="s">
        <v>6</v>
      </c>
      <c r="C10" s="91" t="s">
        <v>6</v>
      </c>
      <c r="D10" s="84"/>
      <c r="E10" s="85"/>
      <c r="F10" s="7"/>
      <c r="G10" s="7"/>
      <c r="H10" s="84" t="s">
        <v>6</v>
      </c>
      <c r="I10" s="7"/>
      <c r="J10" s="7"/>
      <c r="K10" s="6"/>
      <c r="L10" s="7"/>
      <c r="M10" s="85"/>
    </row>
    <row r="11" spans="1:13" x14ac:dyDescent="0.25">
      <c r="A11">
        <v>5</v>
      </c>
      <c r="B11" s="84">
        <v>53</v>
      </c>
      <c r="C11" s="85">
        <v>47</v>
      </c>
      <c r="D11" s="86">
        <f>8.8152*LN(A11)+39.505</f>
        <v>53.692517085689083</v>
      </c>
      <c r="E11" s="87">
        <f>9.4345*LN(A11)+32.468</f>
        <v>47.652241984859522</v>
      </c>
      <c r="F11" s="86">
        <f t="shared" ref="F11:F17" si="0">8.8152*LN(A11)+39.505-1</f>
        <v>52.692517085689083</v>
      </c>
      <c r="G11" s="87">
        <f t="shared" ref="G11:G17" si="1">9.4345*LN(A11)+32.468-1</f>
        <v>46.652241984859522</v>
      </c>
      <c r="H11" s="86">
        <f t="shared" ref="H11:H17" si="2">$I$2*A11^($I$3)-1</f>
        <v>53.135145079958477</v>
      </c>
      <c r="I11" s="8">
        <f t="shared" ref="I11:I17" si="3">B11-H11</f>
        <v>-0.1351450799584768</v>
      </c>
      <c r="J11" s="8">
        <f>I11^2</f>
        <v>1.8264192636983086E-2</v>
      </c>
      <c r="K11" s="11">
        <f t="shared" ref="K11:K17" si="4">$L$2*A11^($L$3)-1</f>
        <v>47.216937796783043</v>
      </c>
      <c r="L11" s="8">
        <f t="shared" ref="L11:L17" si="5">K11-C11</f>
        <v>0.21693779678304281</v>
      </c>
      <c r="M11" s="90">
        <f>L11^2</f>
        <v>4.7062007673080782E-2</v>
      </c>
    </row>
    <row r="12" spans="1:13" x14ac:dyDescent="0.25">
      <c r="A12">
        <v>10</v>
      </c>
      <c r="B12" s="84">
        <v>60</v>
      </c>
      <c r="C12" s="85">
        <v>54</v>
      </c>
      <c r="D12" s="86">
        <f t="shared" ref="D12:D17" si="6">8.8152*LN(A12)+39.505</f>
        <v>59.802748111761119</v>
      </c>
      <c r="E12" s="87">
        <f t="shared" ref="E12:E17" si="7">9.4345*LN(A12)+32.468</f>
        <v>54.191739059852324</v>
      </c>
      <c r="F12" s="86">
        <f t="shared" si="0"/>
        <v>58.802748111761119</v>
      </c>
      <c r="G12" s="87">
        <f t="shared" si="1"/>
        <v>53.191739059852324</v>
      </c>
      <c r="H12" s="86">
        <f t="shared" si="2"/>
        <v>58.644127468964719</v>
      </c>
      <c r="I12" s="8">
        <f t="shared" si="3"/>
        <v>1.3558725310352813</v>
      </c>
      <c r="J12" s="8">
        <f t="shared" ref="J12:J17" si="8">I12^2</f>
        <v>1.8383903204160197</v>
      </c>
      <c r="K12" s="11">
        <f t="shared" si="4"/>
        <v>53.002047512802733</v>
      </c>
      <c r="L12" s="8">
        <f t="shared" si="5"/>
        <v>-0.99795248719726715</v>
      </c>
      <c r="M12" s="90">
        <f t="shared" ref="M12:M17" si="9">L12^2</f>
        <v>0.99590916670321161</v>
      </c>
    </row>
    <row r="13" spans="1:13" x14ac:dyDescent="0.25">
      <c r="A13">
        <v>15</v>
      </c>
      <c r="B13" s="84">
        <v>64</v>
      </c>
      <c r="C13" s="85">
        <v>59</v>
      </c>
      <c r="D13" s="86">
        <f t="shared" si="6"/>
        <v>63.377004132756205</v>
      </c>
      <c r="E13" s="87">
        <f t="shared" si="7"/>
        <v>58.017099622298801</v>
      </c>
      <c r="F13" s="86">
        <f t="shared" si="0"/>
        <v>62.377004132756205</v>
      </c>
      <c r="G13" s="87">
        <f t="shared" si="1"/>
        <v>57.017099622298801</v>
      </c>
      <c r="H13" s="86">
        <f t="shared" si="2"/>
        <v>62.123026942298218</v>
      </c>
      <c r="I13" s="8">
        <f t="shared" si="3"/>
        <v>1.8769730577017825</v>
      </c>
      <c r="J13" s="8">
        <f t="shared" si="8"/>
        <v>3.523027859338379</v>
      </c>
      <c r="K13" s="11">
        <f t="shared" si="4"/>
        <v>56.702759527447725</v>
      </c>
      <c r="L13" s="8">
        <f t="shared" si="5"/>
        <v>-2.297240472552275</v>
      </c>
      <c r="M13" s="90">
        <f t="shared" si="9"/>
        <v>5.2773137887321999</v>
      </c>
    </row>
    <row r="14" spans="1:13" x14ac:dyDescent="0.25">
      <c r="A14">
        <v>20</v>
      </c>
      <c r="B14" s="84">
        <v>67</v>
      </c>
      <c r="C14" s="85">
        <v>62</v>
      </c>
      <c r="D14" s="86">
        <f t="shared" si="6"/>
        <v>65.912979137833148</v>
      </c>
      <c r="E14" s="87">
        <f t="shared" si="7"/>
        <v>60.731236134845133</v>
      </c>
      <c r="F14" s="86">
        <f t="shared" si="0"/>
        <v>64.912979137833148</v>
      </c>
      <c r="G14" s="87">
        <f t="shared" si="1"/>
        <v>59.731236134845133</v>
      </c>
      <c r="H14" s="86">
        <f t="shared" si="2"/>
        <v>64.713723243555393</v>
      </c>
      <c r="I14" s="8">
        <f t="shared" si="3"/>
        <v>2.2862767564446074</v>
      </c>
      <c r="J14" s="8">
        <f t="shared" si="8"/>
        <v>5.2270614070588746</v>
      </c>
      <c r="K14" s="11">
        <f t="shared" si="4"/>
        <v>59.481259674055224</v>
      </c>
      <c r="L14" s="8">
        <f t="shared" si="5"/>
        <v>-2.5187403259447763</v>
      </c>
      <c r="M14" s="90">
        <f t="shared" si="9"/>
        <v>6.3440528295403977</v>
      </c>
    </row>
    <row r="15" spans="1:13" x14ac:dyDescent="0.25">
      <c r="A15">
        <v>25</v>
      </c>
      <c r="B15" s="84">
        <v>68</v>
      </c>
      <c r="C15" s="85">
        <v>63</v>
      </c>
      <c r="D15" s="86">
        <f t="shared" si="6"/>
        <v>67.880034171378171</v>
      </c>
      <c r="E15" s="87">
        <f t="shared" si="7"/>
        <v>62.83648396971904</v>
      </c>
      <c r="F15" s="86">
        <f t="shared" si="0"/>
        <v>66.880034171378171</v>
      </c>
      <c r="G15" s="87">
        <f t="shared" si="1"/>
        <v>61.83648396971904</v>
      </c>
      <c r="H15" s="86">
        <f t="shared" si="2"/>
        <v>66.796224302797839</v>
      </c>
      <c r="I15" s="8">
        <f t="shared" si="3"/>
        <v>1.2037756972021612</v>
      </c>
      <c r="J15" s="8">
        <f t="shared" si="8"/>
        <v>1.4490759291745492</v>
      </c>
      <c r="K15" s="11">
        <f t="shared" si="4"/>
        <v>61.728240071311191</v>
      </c>
      <c r="L15" s="8">
        <f t="shared" si="5"/>
        <v>-1.2717599286888088</v>
      </c>
      <c r="M15" s="90">
        <f t="shared" si="9"/>
        <v>1.6173733162185642</v>
      </c>
    </row>
    <row r="16" spans="1:13" x14ac:dyDescent="0.25">
      <c r="A16">
        <v>30</v>
      </c>
      <c r="B16" s="84">
        <v>69</v>
      </c>
      <c r="C16" s="85">
        <v>64</v>
      </c>
      <c r="D16" s="86">
        <f t="shared" si="6"/>
        <v>69.487235158828241</v>
      </c>
      <c r="E16" s="87">
        <f t="shared" si="7"/>
        <v>64.55659669729161</v>
      </c>
      <c r="F16" s="86">
        <f t="shared" si="0"/>
        <v>68.487235158828241</v>
      </c>
      <c r="G16" s="87">
        <f t="shared" si="1"/>
        <v>63.55659669729161</v>
      </c>
      <c r="H16" s="86">
        <f t="shared" si="2"/>
        <v>68.546647738959322</v>
      </c>
      <c r="I16" s="8">
        <f t="shared" si="3"/>
        <v>0.45335226104067772</v>
      </c>
      <c r="J16" s="8">
        <f t="shared" si="8"/>
        <v>0.20552827259069478</v>
      </c>
      <c r="K16" s="11">
        <f t="shared" si="4"/>
        <v>63.625986302866409</v>
      </c>
      <c r="L16" s="8">
        <f t="shared" si="5"/>
        <v>-0.37401369713359145</v>
      </c>
      <c r="M16" s="90">
        <f t="shared" si="9"/>
        <v>0.13988624564353788</v>
      </c>
    </row>
    <row r="17" spans="1:13" x14ac:dyDescent="0.25">
      <c r="A17">
        <v>35</v>
      </c>
      <c r="B17" s="84">
        <v>70</v>
      </c>
      <c r="C17" s="85">
        <v>65</v>
      </c>
      <c r="D17" s="86">
        <f t="shared" si="6"/>
        <v>70.846104231641476</v>
      </c>
      <c r="E17" s="87">
        <f t="shared" si="7"/>
        <v>66.010931286121874</v>
      </c>
      <c r="F17" s="86">
        <f t="shared" si="0"/>
        <v>69.846104231641476</v>
      </c>
      <c r="G17" s="87">
        <f t="shared" si="1"/>
        <v>65.010931286121874</v>
      </c>
      <c r="H17" s="86">
        <f t="shared" si="2"/>
        <v>70.061822075672566</v>
      </c>
      <c r="I17" s="8">
        <f t="shared" si="3"/>
        <v>-6.1822075672566257E-2</v>
      </c>
      <c r="J17" s="8">
        <f t="shared" si="8"/>
        <v>3.8219690404645086E-3</v>
      </c>
      <c r="K17" s="11">
        <f t="shared" si="4"/>
        <v>65.275230827329096</v>
      </c>
      <c r="L17" s="8">
        <f t="shared" si="5"/>
        <v>0.27523082732909643</v>
      </c>
      <c r="M17" s="90">
        <f t="shared" si="9"/>
        <v>7.5752008312258895E-2</v>
      </c>
    </row>
    <row r="18" spans="1:13" x14ac:dyDescent="0.25">
      <c r="B18" s="88"/>
      <c r="C18" s="85"/>
      <c r="D18" s="88"/>
      <c r="E18" s="85"/>
      <c r="F18" s="88"/>
      <c r="G18" s="85"/>
      <c r="H18" s="84"/>
      <c r="I18" s="7"/>
      <c r="J18" s="8">
        <f>SUM(J11:J17)</f>
        <v>12.265169950255963</v>
      </c>
      <c r="K18" s="6"/>
      <c r="L18" s="7"/>
      <c r="M18" s="90">
        <f>SUM(M11:M17)</f>
        <v>14.497349362823252</v>
      </c>
    </row>
    <row r="19" spans="1:13" x14ac:dyDescent="0.25">
      <c r="B19" s="2"/>
    </row>
    <row r="20" spans="1:13" x14ac:dyDescent="0.25">
      <c r="A20" t="s">
        <v>22</v>
      </c>
      <c r="B20" s="2"/>
    </row>
    <row r="21" spans="1:13" x14ac:dyDescent="0.25">
      <c r="B21" s="2"/>
    </row>
    <row r="22" spans="1:13" x14ac:dyDescent="0.25">
      <c r="B22" s="2"/>
    </row>
  </sheetData>
  <mergeCells count="9">
    <mergeCell ref="B8:C8"/>
    <mergeCell ref="H8:J8"/>
    <mergeCell ref="H7:M7"/>
    <mergeCell ref="D7:E7"/>
    <mergeCell ref="K8:M8"/>
    <mergeCell ref="D8:E8"/>
    <mergeCell ref="B7:C7"/>
    <mergeCell ref="F7:G7"/>
    <mergeCell ref="F8:G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57"/>
  <sheetViews>
    <sheetView workbookViewId="0">
      <selection activeCell="C2" sqref="C2"/>
    </sheetView>
  </sheetViews>
  <sheetFormatPr baseColWidth="10" defaultRowHeight="15.75" x14ac:dyDescent="0.25"/>
  <cols>
    <col min="1" max="1" width="54.25" style="382" customWidth="1"/>
    <col min="2" max="2" width="30.625" style="383" customWidth="1"/>
    <col min="3" max="3" width="11" style="382"/>
    <col min="4" max="15" width="11" style="486"/>
    <col min="16" max="22" width="11" style="491"/>
    <col min="23" max="16384" width="11" style="382"/>
  </cols>
  <sheetData>
    <row r="1" spans="1:21" ht="30" customHeight="1" x14ac:dyDescent="0.25">
      <c r="A1" s="389" t="s">
        <v>313</v>
      </c>
      <c r="B1" s="391" t="s">
        <v>314</v>
      </c>
      <c r="C1" s="390" t="s">
        <v>315</v>
      </c>
      <c r="P1" s="486"/>
      <c r="Q1" s="486"/>
      <c r="R1" s="486"/>
      <c r="S1" s="486"/>
      <c r="T1" s="486"/>
      <c r="U1" s="486"/>
    </row>
    <row r="2" spans="1:21" ht="18.75" x14ac:dyDescent="0.35">
      <c r="A2" s="493" t="s">
        <v>316</v>
      </c>
      <c r="B2" s="493" t="s">
        <v>308</v>
      </c>
      <c r="C2" s="494">
        <v>13</v>
      </c>
      <c r="P2" s="486"/>
      <c r="Q2" s="486"/>
      <c r="R2" s="486"/>
      <c r="S2" s="486"/>
      <c r="T2" s="486"/>
      <c r="U2" s="486"/>
    </row>
    <row r="3" spans="1:21" ht="18.75" x14ac:dyDescent="0.35">
      <c r="A3" s="495" t="s">
        <v>317</v>
      </c>
      <c r="B3" s="495" t="s">
        <v>308</v>
      </c>
      <c r="C3" s="496">
        <v>1.5</v>
      </c>
      <c r="P3" s="486"/>
      <c r="Q3" s="486"/>
      <c r="R3" s="486"/>
      <c r="S3" s="486"/>
      <c r="T3" s="486"/>
      <c r="U3" s="486"/>
    </row>
    <row r="4" spans="1:21" ht="18.75" x14ac:dyDescent="0.35">
      <c r="A4" s="495" t="s">
        <v>253</v>
      </c>
      <c r="B4" s="495" t="s">
        <v>309</v>
      </c>
      <c r="C4" s="497">
        <v>20</v>
      </c>
      <c r="P4" s="486"/>
      <c r="Q4" s="486"/>
      <c r="R4" s="486"/>
      <c r="S4" s="486"/>
      <c r="T4" s="486"/>
      <c r="U4" s="486"/>
    </row>
    <row r="5" spans="1:21" x14ac:dyDescent="0.25">
      <c r="A5" s="495" t="s">
        <v>127</v>
      </c>
      <c r="B5" s="495" t="s">
        <v>108</v>
      </c>
      <c r="C5" s="497">
        <v>1.45</v>
      </c>
      <c r="P5" s="486"/>
      <c r="Q5" s="486"/>
      <c r="R5" s="486"/>
      <c r="S5" s="486"/>
      <c r="T5" s="486"/>
      <c r="U5" s="486"/>
    </row>
    <row r="6" spans="1:21" ht="18.75" x14ac:dyDescent="0.35">
      <c r="A6" s="495" t="s">
        <v>318</v>
      </c>
      <c r="B6" s="495" t="s">
        <v>108</v>
      </c>
      <c r="C6" s="496">
        <v>0.06</v>
      </c>
      <c r="P6" s="486"/>
      <c r="Q6" s="486"/>
      <c r="R6" s="486"/>
      <c r="S6" s="486"/>
      <c r="T6" s="486"/>
      <c r="U6" s="486"/>
    </row>
    <row r="7" spans="1:21" ht="18.75" x14ac:dyDescent="0.35">
      <c r="A7" s="495" t="s">
        <v>312</v>
      </c>
      <c r="B7" s="495" t="s">
        <v>108</v>
      </c>
      <c r="C7" s="497">
        <v>0.06</v>
      </c>
      <c r="P7" s="486"/>
      <c r="Q7" s="486"/>
      <c r="R7" s="486"/>
      <c r="S7" s="486"/>
      <c r="T7" s="486"/>
      <c r="U7" s="486"/>
    </row>
    <row r="8" spans="1:21" ht="18.75" x14ac:dyDescent="0.35">
      <c r="A8" s="495" t="s">
        <v>158</v>
      </c>
      <c r="B8" s="495" t="s">
        <v>311</v>
      </c>
      <c r="C8" s="496">
        <v>10</v>
      </c>
      <c r="P8" s="486"/>
      <c r="Q8" s="486"/>
      <c r="R8" s="486"/>
      <c r="S8" s="486"/>
      <c r="T8" s="486"/>
      <c r="U8" s="486"/>
    </row>
    <row r="9" spans="1:21" ht="18.75" x14ac:dyDescent="0.35">
      <c r="A9" s="498" t="s">
        <v>155</v>
      </c>
      <c r="B9" s="498" t="s">
        <v>310</v>
      </c>
      <c r="C9" s="499">
        <v>0.35</v>
      </c>
      <c r="P9" s="486"/>
      <c r="Q9" s="486"/>
      <c r="R9" s="486"/>
      <c r="S9" s="486"/>
      <c r="T9" s="486"/>
      <c r="U9" s="486"/>
    </row>
    <row r="10" spans="1:21" s="491" customFormat="1" x14ac:dyDescent="0.25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</row>
    <row r="11" spans="1:21" s="491" customFormat="1" x14ac:dyDescent="0.25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</row>
    <row r="12" spans="1:21" s="491" customFormat="1" x14ac:dyDescent="0.25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</row>
    <row r="13" spans="1:21" s="491" customFormat="1" x14ac:dyDescent="0.25">
      <c r="A13" s="486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</row>
    <row r="14" spans="1:21" s="491" customFormat="1" x14ac:dyDescent="0.25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</row>
    <row r="15" spans="1:21" s="491" customFormat="1" x14ac:dyDescent="0.25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</row>
    <row r="16" spans="1:21" s="491" customFormat="1" x14ac:dyDescent="0.25">
      <c r="A16" s="486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</row>
    <row r="17" spans="1:21" s="491" customFormat="1" x14ac:dyDescent="0.25">
      <c r="A17" s="486"/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</row>
    <row r="18" spans="1:21" s="491" customFormat="1" x14ac:dyDescent="0.25">
      <c r="A18" s="486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</row>
    <row r="19" spans="1:21" s="491" customFormat="1" x14ac:dyDescent="0.25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</row>
    <row r="20" spans="1:21" s="491" customFormat="1" x14ac:dyDescent="0.25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</row>
    <row r="21" spans="1:21" s="491" customFormat="1" x14ac:dyDescent="0.2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</row>
    <row r="22" spans="1:21" s="491" customFormat="1" x14ac:dyDescent="0.25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</row>
    <row r="23" spans="1:21" s="491" customFormat="1" x14ac:dyDescent="0.25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</row>
    <row r="24" spans="1:21" s="491" customFormat="1" x14ac:dyDescent="0.25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</row>
    <row r="25" spans="1:21" s="491" customFormat="1" x14ac:dyDescent="0.25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</row>
    <row r="26" spans="1:21" s="491" customFormat="1" x14ac:dyDescent="0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</row>
    <row r="27" spans="1:21" s="491" customFormat="1" x14ac:dyDescent="0.25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</row>
    <row r="28" spans="1:21" s="491" customFormat="1" x14ac:dyDescent="0.25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</row>
    <row r="29" spans="1:21" s="491" customFormat="1" x14ac:dyDescent="0.25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</row>
    <row r="30" spans="1:21" s="491" customFormat="1" x14ac:dyDescent="0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</row>
    <row r="31" spans="1:21" s="491" customFormat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</row>
    <row r="32" spans="1:21" s="491" customFormat="1" x14ac:dyDescent="0.25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</row>
    <row r="33" spans="1:21" s="491" customFormat="1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:21" s="491" customFormat="1" x14ac:dyDescent="0.25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</row>
    <row r="35" spans="1:21" s="491" customFormat="1" x14ac:dyDescent="0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</row>
    <row r="36" spans="1:21" s="491" customFormat="1" x14ac:dyDescent="0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</row>
    <row r="37" spans="1:21" s="491" customFormat="1" x14ac:dyDescent="0.25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</row>
    <row r="38" spans="1:21" s="491" customFormat="1" x14ac:dyDescent="0.25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</row>
    <row r="39" spans="1:21" s="491" customFormat="1" x14ac:dyDescent="0.2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</row>
    <row r="40" spans="1:21" s="491" customFormat="1" x14ac:dyDescent="0.25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</row>
    <row r="41" spans="1:21" s="491" customFormat="1" x14ac:dyDescent="0.25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</row>
    <row r="42" spans="1:21" s="491" customFormat="1" x14ac:dyDescent="0.25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</row>
    <row r="43" spans="1:21" s="491" customFormat="1" x14ac:dyDescent="0.25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</row>
    <row r="44" spans="1:21" s="491" customFormat="1" x14ac:dyDescent="0.25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</row>
    <row r="45" spans="1:21" s="491" customFormat="1" x14ac:dyDescent="0.25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</row>
    <row r="46" spans="1:21" s="491" customFormat="1" x14ac:dyDescent="0.25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</row>
    <row r="47" spans="1:21" s="491" customFormat="1" x14ac:dyDescent="0.25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</row>
    <row r="48" spans="1:21" s="491" customFormat="1" x14ac:dyDescent="0.25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</row>
    <row r="49" spans="1:21" s="491" customFormat="1" x14ac:dyDescent="0.25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</row>
    <row r="50" spans="1:21" s="491" customFormat="1" x14ac:dyDescent="0.25">
      <c r="B50" s="492"/>
      <c r="C50" s="483">
        <v>13</v>
      </c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</row>
    <row r="51" spans="1:21" s="491" customFormat="1" x14ac:dyDescent="0.25">
      <c r="B51" s="492"/>
      <c r="C51" s="387">
        <v>1.5</v>
      </c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</row>
    <row r="52" spans="1:21" s="491" customFormat="1" x14ac:dyDescent="0.25">
      <c r="B52" s="492"/>
      <c r="C52" s="386">
        <v>1.45</v>
      </c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</row>
    <row r="53" spans="1:21" s="491" customFormat="1" x14ac:dyDescent="0.25">
      <c r="B53" s="492"/>
      <c r="C53" s="386">
        <v>20</v>
      </c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</row>
    <row r="54" spans="1:21" s="491" customFormat="1" x14ac:dyDescent="0.25">
      <c r="B54" s="492"/>
      <c r="C54" s="387">
        <v>0.35</v>
      </c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</row>
    <row r="55" spans="1:21" s="491" customFormat="1" x14ac:dyDescent="0.25">
      <c r="B55" s="492"/>
      <c r="C55" s="387">
        <v>10</v>
      </c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</row>
    <row r="56" spans="1:21" s="491" customFormat="1" x14ac:dyDescent="0.25">
      <c r="B56" s="492"/>
      <c r="C56" s="387">
        <v>0.06</v>
      </c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</row>
    <row r="57" spans="1:21" s="491" customFormat="1" x14ac:dyDescent="0.25">
      <c r="B57" s="492"/>
      <c r="C57" s="388">
        <f>0.06</f>
        <v>0.06</v>
      </c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</row>
  </sheetData>
  <dataValidations count="8">
    <dataValidation type="custom" errorStyle="warning" showInputMessage="1" showErrorMessage="1" sqref="C50">
      <formula1>6.5*2</formula1>
    </dataValidation>
    <dataValidation type="list" showDropDown="1" showInputMessage="1" showErrorMessage="1" errorTitle="Achtung  - Fixwert!" error="Achtung - Veränderung von Fixwert!_x000a__x000a_Fortfahren ohne Garantie auf plausible Ergebnisse!" sqref="C8">
      <formula1>$C$55</formula1>
    </dataValidation>
    <dataValidation type="list" showDropDown="1" showInputMessage="1" showErrorMessage="1" errorTitle="Achtung  - Fixwert!" error="Achtung - Veränderung von Fixwert!_x000a__x000a_Fortfahren ohne Garantie auf plausible Ergebnisse!" sqref="C7">
      <formula1>$C$57</formula1>
    </dataValidation>
    <dataValidation type="list" showDropDown="1" showInputMessage="1" showErrorMessage="1" errorTitle="Achtung  - Fixwert!" error="Achtung - Veränderung von Fixwert!_x000a__x000a_Fortfahren ohne Garantie auf plausible Ergebnisse!" sqref="C6">
      <formula1>$C$56</formula1>
    </dataValidation>
    <dataValidation type="list" showDropDown="1" showInputMessage="1" showErrorMessage="1" errorTitle="Achtung  - Fixwert!" error="Achtung - Veränderung von Fixwert!_x000a__x000a_Fortfahren ohne Garantie auf plausible Ergebnisse!" sqref="C4">
      <formula1>$C$53</formula1>
    </dataValidation>
    <dataValidation type="list" showDropDown="1" showErrorMessage="1" errorTitle="Achtung  - Fixwert!" error="Achtung - Veränderung von Fixwert!_x000a__x000a_Fortfahren ohne Garantie auf plausible Ergebnisse!" sqref="C2">
      <formula1>$C$50</formula1>
    </dataValidation>
    <dataValidation type="list" showDropDown="1" showInputMessage="1" showErrorMessage="1" errorTitle="Achtung - Fixwert!" error="Achtung - Veränderung von Fixwert!_x000a__x000a_Fortfahren ohne Garantie auf plausible Ergebnisse!" sqref="C3">
      <formula1>$C$51</formula1>
    </dataValidation>
    <dataValidation type="list" showDropDown="1" showInputMessage="1" showErrorMessage="1" errorTitle="Achtung  - Fixwert!" error="Achtung - Veränderung von Fixwert!_x000a__x000a_Fortfahren ohne Garantie auf plausible Ergebnisse!" sqref="C5">
      <formula1>$C$52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Dateneingabe und Ergebnisse</vt:lpstr>
      <vt:lpstr>Fixe Parameter</vt:lpstr>
      <vt:lpstr>Einfluss IKD</vt:lpstr>
      <vt:lpstr>Einfluss EW_CSB120</vt:lpstr>
      <vt:lpstr>Kostenentwicklung</vt:lpstr>
      <vt:lpstr>'Dateneingabe und Ergebnisse'!Druckbereich</vt:lpstr>
      <vt:lpstr>'Dateneingabe und Ergebnisse'!Drucktitel</vt:lpstr>
    </vt:vector>
  </TitlesOfParts>
  <Company>TU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</dc:creator>
  <cp:lastModifiedBy>Schallamon Johannes  (WA4-Wr. Neustadt)</cp:lastModifiedBy>
  <cp:lastPrinted>2012-10-16T13:45:30Z</cp:lastPrinted>
  <dcterms:created xsi:type="dcterms:W3CDTF">2012-03-16T12:56:42Z</dcterms:created>
  <dcterms:modified xsi:type="dcterms:W3CDTF">2012-10-16T13:46:03Z</dcterms:modified>
</cp:coreProperties>
</file>